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P:\Tine\My Documents\Sport Vlaanderen\01-04-2026\"/>
    </mc:Choice>
  </mc:AlternateContent>
  <xr:revisionPtr revIDLastSave="0" documentId="13_ncr:1_{6FD60E2C-46B4-474C-B270-1106479A831A}" xr6:coauthVersionLast="47" xr6:coauthVersionMax="47" xr10:uidLastSave="{00000000-0000-0000-0000-000000000000}"/>
  <bookViews>
    <workbookView xWindow="-108" yWindow="-108" windowWidth="41496" windowHeight="16776" xr2:uid="{00000000-000D-0000-FFFF-FFFF00000000}"/>
  </bookViews>
  <sheets>
    <sheet name="2025-2028" sheetId="1" r:id="rId1"/>
    <sheet name="Import Bkhd" sheetId="3" r:id="rId2"/>
    <sheet name="Analytische rekeningen" sheetId="2" r:id="rId3"/>
    <sheet name="Analytische rekeningen (2)" sheetId="4" r:id="rId4"/>
  </sheets>
  <definedNames>
    <definedName name="_xlnm._FilterDatabase" localSheetId="0" hidden="1">'2025-2028'!$A$2:$AH$175</definedName>
    <definedName name="_xlnm._FilterDatabase" localSheetId="1" hidden="1">'Import Bkhd'!$A$1:$L$52</definedName>
    <definedName name="_xlnm.Print_Area" localSheetId="0">'2025-2028'!$A$1:$AI$177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62" i="1" l="1"/>
  <c r="Z162" i="1"/>
  <c r="Y163" i="1"/>
  <c r="Z163" i="1"/>
  <c r="A162" i="1"/>
  <c r="A136" i="1"/>
  <c r="Y136" i="1" s="1"/>
  <c r="A109" i="1"/>
  <c r="Y109" i="1" s="1"/>
  <c r="A59" i="3"/>
  <c r="A60" i="3"/>
  <c r="A61" i="3"/>
  <c r="A62" i="3"/>
  <c r="A63" i="3"/>
  <c r="A64" i="3"/>
  <c r="A65" i="3"/>
  <c r="A66" i="3"/>
  <c r="A67" i="3"/>
  <c r="A68" i="3"/>
  <c r="J74" i="2"/>
  <c r="I74" i="2"/>
  <c r="I8" i="2"/>
  <c r="I9" i="2"/>
  <c r="I10" i="2"/>
  <c r="I11" i="2"/>
  <c r="I12" i="2"/>
  <c r="K12" i="2" s="1"/>
  <c r="I13" i="2"/>
  <c r="K13" i="2" s="1"/>
  <c r="I14" i="2"/>
  <c r="K14" i="2" s="1"/>
  <c r="I15" i="2"/>
  <c r="I16" i="2"/>
  <c r="I17" i="2"/>
  <c r="I18" i="2"/>
  <c r="I19" i="2"/>
  <c r="I20" i="2"/>
  <c r="K20" i="2" s="1"/>
  <c r="I21" i="2"/>
  <c r="K21" i="2" s="1"/>
  <c r="I22" i="2"/>
  <c r="K22" i="2" s="1"/>
  <c r="I23" i="2"/>
  <c r="I24" i="2"/>
  <c r="I25" i="2"/>
  <c r="I26" i="2"/>
  <c r="I27" i="2"/>
  <c r="I28" i="2"/>
  <c r="K28" i="2" s="1"/>
  <c r="I29" i="2"/>
  <c r="K29" i="2" s="1"/>
  <c r="I30" i="2"/>
  <c r="K30" i="2" s="1"/>
  <c r="I31" i="2"/>
  <c r="I32" i="2"/>
  <c r="I33" i="2"/>
  <c r="I34" i="2"/>
  <c r="I35" i="2"/>
  <c r="I36" i="2"/>
  <c r="K36" i="2" s="1"/>
  <c r="I37" i="2"/>
  <c r="K37" i="2" s="1"/>
  <c r="I38" i="2"/>
  <c r="K38" i="2" s="1"/>
  <c r="I39" i="2"/>
  <c r="I40" i="2"/>
  <c r="I41" i="2"/>
  <c r="I42" i="2"/>
  <c r="I43" i="2"/>
  <c r="I44" i="2"/>
  <c r="K44" i="2" s="1"/>
  <c r="I45" i="2"/>
  <c r="K45" i="2" s="1"/>
  <c r="I46" i="2"/>
  <c r="K46" i="2" s="1"/>
  <c r="I47" i="2"/>
  <c r="I48" i="2"/>
  <c r="I49" i="2"/>
  <c r="I50" i="2"/>
  <c r="I51" i="2"/>
  <c r="I52" i="2"/>
  <c r="K52" i="2" s="1"/>
  <c r="I53" i="2"/>
  <c r="K53" i="2" s="1"/>
  <c r="I54" i="2"/>
  <c r="K54" i="2" s="1"/>
  <c r="I55" i="2"/>
  <c r="I56" i="2"/>
  <c r="I57" i="2"/>
  <c r="I58" i="2"/>
  <c r="I59" i="2"/>
  <c r="I60" i="2"/>
  <c r="K60" i="2" s="1"/>
  <c r="I61" i="2"/>
  <c r="K61" i="2" s="1"/>
  <c r="I62" i="2"/>
  <c r="K62" i="2" s="1"/>
  <c r="I63" i="2"/>
  <c r="I64" i="2"/>
  <c r="I65" i="2"/>
  <c r="I66" i="2"/>
  <c r="I67" i="2"/>
  <c r="I68" i="2"/>
  <c r="K68" i="2" s="1"/>
  <c r="I69" i="2"/>
  <c r="K69" i="2" s="1"/>
  <c r="I70" i="2"/>
  <c r="K70" i="2" s="1"/>
  <c r="I71" i="2"/>
  <c r="I72" i="2"/>
  <c r="I73" i="2"/>
  <c r="I7" i="2"/>
  <c r="K8" i="2"/>
  <c r="K9" i="2"/>
  <c r="K10" i="2"/>
  <c r="K11" i="2"/>
  <c r="K15" i="2"/>
  <c r="K16" i="2"/>
  <c r="K17" i="2"/>
  <c r="K18" i="2"/>
  <c r="K19" i="2"/>
  <c r="K23" i="2"/>
  <c r="K24" i="2"/>
  <c r="K25" i="2"/>
  <c r="K26" i="2"/>
  <c r="K27" i="2"/>
  <c r="K31" i="2"/>
  <c r="K32" i="2"/>
  <c r="K33" i="2"/>
  <c r="K34" i="2"/>
  <c r="K35" i="2"/>
  <c r="K39" i="2"/>
  <c r="K40" i="2"/>
  <c r="K41" i="2"/>
  <c r="K42" i="2"/>
  <c r="K43" i="2"/>
  <c r="K47" i="2"/>
  <c r="K48" i="2"/>
  <c r="K49" i="2"/>
  <c r="K50" i="2"/>
  <c r="K51" i="2"/>
  <c r="K55" i="2"/>
  <c r="K56" i="2"/>
  <c r="K57" i="2"/>
  <c r="K58" i="2"/>
  <c r="K59" i="2"/>
  <c r="K63" i="2"/>
  <c r="K64" i="2"/>
  <c r="K65" i="2"/>
  <c r="K66" i="2"/>
  <c r="K67" i="2"/>
  <c r="K71" i="2"/>
  <c r="K72" i="2"/>
  <c r="K73" i="2"/>
  <c r="K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 i="2"/>
  <c r="D74" i="2"/>
  <c r="E74" i="2"/>
  <c r="F74" i="2"/>
  <c r="G74" i="2"/>
  <c r="C74" i="2"/>
  <c r="A53" i="3"/>
  <c r="A54" i="3"/>
  <c r="A55" i="3"/>
  <c r="A56" i="3"/>
  <c r="A57" i="3"/>
  <c r="A58" i="3"/>
  <c r="A75" i="1"/>
  <c r="A74" i="1"/>
  <c r="Y74" i="1" s="1"/>
  <c r="A93" i="1"/>
  <c r="Z93" i="1" s="1"/>
  <c r="J3" i="3"/>
  <c r="K3" i="3"/>
  <c r="J4" i="3"/>
  <c r="K4" i="3"/>
  <c r="J5" i="3"/>
  <c r="K5" i="3"/>
  <c r="J6" i="3"/>
  <c r="K6" i="3"/>
  <c r="J7" i="3"/>
  <c r="K7" i="3"/>
  <c r="J8" i="3"/>
  <c r="L8" i="3" s="1"/>
  <c r="K8" i="3"/>
  <c r="J9" i="3"/>
  <c r="K9" i="3"/>
  <c r="J10" i="3"/>
  <c r="K10" i="3"/>
  <c r="J11" i="3"/>
  <c r="K11" i="3"/>
  <c r="J12" i="3"/>
  <c r="L12" i="3" s="1"/>
  <c r="K12" i="3"/>
  <c r="J13" i="3"/>
  <c r="K13" i="3"/>
  <c r="J14" i="3"/>
  <c r="K14" i="3"/>
  <c r="J15" i="3"/>
  <c r="K15" i="3"/>
  <c r="J16" i="3"/>
  <c r="K16" i="3"/>
  <c r="J17" i="3"/>
  <c r="K17" i="3"/>
  <c r="J18" i="3"/>
  <c r="K18" i="3"/>
  <c r="J19" i="3"/>
  <c r="K19" i="3"/>
  <c r="J20" i="3"/>
  <c r="K20" i="3"/>
  <c r="J21" i="3"/>
  <c r="K21" i="3"/>
  <c r="J22" i="3"/>
  <c r="K22" i="3"/>
  <c r="J23" i="3"/>
  <c r="K23" i="3"/>
  <c r="J24" i="3"/>
  <c r="K24" i="3"/>
  <c r="J25" i="3"/>
  <c r="K25" i="3"/>
  <c r="J26" i="3"/>
  <c r="K26" i="3"/>
  <c r="J27" i="3"/>
  <c r="L27" i="3" s="1"/>
  <c r="K27" i="3"/>
  <c r="J28" i="3"/>
  <c r="K28" i="3"/>
  <c r="J29" i="3"/>
  <c r="K29" i="3"/>
  <c r="J30" i="3"/>
  <c r="L30" i="3" s="1"/>
  <c r="K30" i="3"/>
  <c r="J31" i="3"/>
  <c r="K31" i="3"/>
  <c r="L31" i="3" s="1"/>
  <c r="J32" i="3"/>
  <c r="K32" i="3"/>
  <c r="J33" i="3"/>
  <c r="K33" i="3"/>
  <c r="J34" i="3"/>
  <c r="L34" i="3" s="1"/>
  <c r="K34" i="3"/>
  <c r="J35" i="3"/>
  <c r="K35" i="3"/>
  <c r="J36" i="3"/>
  <c r="K36" i="3"/>
  <c r="J37" i="3"/>
  <c r="K37" i="3"/>
  <c r="J38" i="3"/>
  <c r="K38" i="3"/>
  <c r="J39" i="3"/>
  <c r="K39" i="3"/>
  <c r="L39" i="3" s="1"/>
  <c r="J40" i="3"/>
  <c r="K40" i="3"/>
  <c r="J41" i="3"/>
  <c r="K41" i="3"/>
  <c r="J42" i="3"/>
  <c r="L42" i="3" s="1"/>
  <c r="K42" i="3"/>
  <c r="J43" i="3"/>
  <c r="K43" i="3"/>
  <c r="J44" i="3"/>
  <c r="K44" i="3"/>
  <c r="J45" i="3"/>
  <c r="K45" i="3"/>
  <c r="J46" i="3"/>
  <c r="K46" i="3"/>
  <c r="J47" i="3"/>
  <c r="K47" i="3"/>
  <c r="L47" i="3" s="1"/>
  <c r="J48" i="3"/>
  <c r="K48" i="3"/>
  <c r="J49" i="3"/>
  <c r="K49" i="3"/>
  <c r="J50" i="3"/>
  <c r="K50" i="3"/>
  <c r="J51" i="3"/>
  <c r="K51" i="3"/>
  <c r="J52" i="3"/>
  <c r="K52" i="3"/>
  <c r="J53" i="3"/>
  <c r="K53" i="3"/>
  <c r="J54" i="3"/>
  <c r="L54" i="3" s="1"/>
  <c r="K54" i="3"/>
  <c r="J55" i="3"/>
  <c r="K55" i="3"/>
  <c r="L55" i="3" s="1"/>
  <c r="J56" i="3"/>
  <c r="K56" i="3"/>
  <c r="J57" i="3"/>
  <c r="K57" i="3"/>
  <c r="J58" i="3"/>
  <c r="L58" i="3" s="1"/>
  <c r="K58" i="3"/>
  <c r="J59" i="3"/>
  <c r="K59" i="3"/>
  <c r="L59" i="3" s="1"/>
  <c r="J60" i="3"/>
  <c r="K60" i="3"/>
  <c r="L60" i="3" s="1"/>
  <c r="J61" i="3"/>
  <c r="L61" i="3" s="1"/>
  <c r="K61" i="3"/>
  <c r="J62" i="3"/>
  <c r="K62" i="3"/>
  <c r="L62" i="3"/>
  <c r="J63" i="3"/>
  <c r="K63" i="3"/>
  <c r="L63" i="3" s="1"/>
  <c r="J64" i="3"/>
  <c r="K64" i="3"/>
  <c r="J65" i="3"/>
  <c r="L65" i="3" s="1"/>
  <c r="K65" i="3"/>
  <c r="J66" i="3"/>
  <c r="K66" i="3"/>
  <c r="L66" i="3"/>
  <c r="J67" i="3"/>
  <c r="K67" i="3"/>
  <c r="L67" i="3"/>
  <c r="J68" i="3"/>
  <c r="L68" i="3" s="1"/>
  <c r="K68" i="3"/>
  <c r="J69" i="3"/>
  <c r="L69" i="3" s="1"/>
  <c r="K69" i="3"/>
  <c r="J70" i="3"/>
  <c r="K70" i="3"/>
  <c r="L70" i="3" s="1"/>
  <c r="J71" i="3"/>
  <c r="K71" i="3"/>
  <c r="L71" i="3" s="1"/>
  <c r="J72" i="3"/>
  <c r="L72" i="3" s="1"/>
  <c r="K72" i="3"/>
  <c r="J73" i="3"/>
  <c r="L73" i="3" s="1"/>
  <c r="K73" i="3"/>
  <c r="J74" i="3"/>
  <c r="K74" i="3"/>
  <c r="L74" i="3"/>
  <c r="J75" i="3"/>
  <c r="K75" i="3"/>
  <c r="L75" i="3"/>
  <c r="J76" i="3"/>
  <c r="K76" i="3"/>
  <c r="L76" i="3"/>
  <c r="J77" i="3"/>
  <c r="L77" i="3" s="1"/>
  <c r="K77" i="3"/>
  <c r="J78" i="3"/>
  <c r="K78" i="3"/>
  <c r="L78" i="3"/>
  <c r="J79" i="3"/>
  <c r="K79" i="3"/>
  <c r="L79" i="3" s="1"/>
  <c r="J80" i="3"/>
  <c r="L80" i="3" s="1"/>
  <c r="K80" i="3"/>
  <c r="J81" i="3"/>
  <c r="L81" i="3" s="1"/>
  <c r="K81" i="3"/>
  <c r="J82" i="3"/>
  <c r="K82" i="3"/>
  <c r="L82" i="3"/>
  <c r="J83" i="3"/>
  <c r="K83" i="3"/>
  <c r="L83" i="3"/>
  <c r="J84" i="3"/>
  <c r="K84" i="3"/>
  <c r="L84" i="3"/>
  <c r="J85" i="3"/>
  <c r="L85" i="3" s="1"/>
  <c r="K85" i="3"/>
  <c r="J86" i="3"/>
  <c r="K86" i="3"/>
  <c r="L86" i="3"/>
  <c r="J87" i="3"/>
  <c r="K87" i="3"/>
  <c r="L87" i="3" s="1"/>
  <c r="J88" i="3"/>
  <c r="L88" i="3" s="1"/>
  <c r="K88" i="3"/>
  <c r="J89" i="3"/>
  <c r="L89" i="3" s="1"/>
  <c r="K89" i="3"/>
  <c r="J90" i="3"/>
  <c r="K90" i="3"/>
  <c r="L90" i="3"/>
  <c r="K2" i="3"/>
  <c r="J2" i="3"/>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2" i="3"/>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6" i="1"/>
  <c r="A77" i="1"/>
  <c r="A78" i="1"/>
  <c r="A79" i="1"/>
  <c r="A80" i="1"/>
  <c r="A81" i="1"/>
  <c r="A82" i="1"/>
  <c r="A83" i="1"/>
  <c r="A84" i="1"/>
  <c r="A85" i="1"/>
  <c r="A86" i="1"/>
  <c r="A87" i="1"/>
  <c r="A88" i="1"/>
  <c r="A89" i="1"/>
  <c r="A90" i="1"/>
  <c r="A91" i="1"/>
  <c r="A92" i="1"/>
  <c r="A94" i="1"/>
  <c r="A95" i="1"/>
  <c r="A96" i="1"/>
  <c r="A97" i="1"/>
  <c r="A98" i="1"/>
  <c r="A99" i="1"/>
  <c r="A100" i="1"/>
  <c r="A101" i="1"/>
  <c r="A102" i="1"/>
  <c r="A103" i="1"/>
  <c r="A104" i="1"/>
  <c r="A105" i="1"/>
  <c r="A106" i="1"/>
  <c r="A107" i="1"/>
  <c r="A108"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3" i="1"/>
  <c r="A164" i="1"/>
  <c r="A165" i="1"/>
  <c r="A166" i="1"/>
  <c r="A167" i="1"/>
  <c r="A168" i="1"/>
  <c r="A169" i="1"/>
  <c r="A170" i="1"/>
  <c r="A171" i="1"/>
  <c r="A172" i="1"/>
  <c r="A173" i="1"/>
  <c r="A174" i="1"/>
  <c r="A3" i="1"/>
  <c r="T175" i="1"/>
  <c r="Z109" i="1" l="1"/>
  <c r="Z136" i="1"/>
  <c r="Z74" i="1"/>
  <c r="Y75" i="1"/>
  <c r="L19" i="3"/>
  <c r="L64" i="3"/>
  <c r="K74" i="2"/>
  <c r="L56" i="3"/>
  <c r="L52" i="3"/>
  <c r="L44" i="3"/>
  <c r="L2" i="3"/>
  <c r="L26" i="3"/>
  <c r="L57" i="3"/>
  <c r="Z75" i="1"/>
  <c r="Y93" i="1"/>
  <c r="L40" i="3"/>
  <c r="L21" i="3"/>
  <c r="L17" i="3"/>
  <c r="L13" i="3"/>
  <c r="L36" i="3"/>
  <c r="L25" i="3"/>
  <c r="L43" i="3"/>
  <c r="L35" i="3"/>
  <c r="L20" i="3"/>
  <c r="L32" i="3"/>
  <c r="L10" i="3"/>
  <c r="L50" i="3"/>
  <c r="L28" i="3"/>
  <c r="L4" i="3"/>
  <c r="L45" i="3"/>
  <c r="L22" i="3"/>
  <c r="L11" i="3"/>
  <c r="L7" i="3"/>
  <c r="L18" i="3"/>
  <c r="L14" i="3"/>
  <c r="L3" i="3"/>
  <c r="L53" i="3"/>
  <c r="L46" i="3"/>
  <c r="L33" i="3"/>
  <c r="L16" i="3"/>
  <c r="L49" i="3"/>
  <c r="L15" i="3"/>
  <c r="L9" i="3"/>
  <c r="L5" i="3"/>
  <c r="L29" i="3"/>
  <c r="L38" i="3"/>
  <c r="L48" i="3"/>
  <c r="L51" i="3"/>
  <c r="L41" i="3"/>
  <c r="L37" i="3"/>
  <c r="L24" i="3"/>
  <c r="L23" i="3"/>
  <c r="L6" i="3"/>
  <c r="Z94" i="1"/>
  <c r="Z6" i="1"/>
  <c r="Y19" i="1"/>
  <c r="Y94" i="1"/>
  <c r="Z56" i="1"/>
  <c r="Y45" i="1"/>
  <c r="Y16" i="1"/>
  <c r="Z45" i="1"/>
  <c r="Y40" i="1"/>
  <c r="Z40" i="1"/>
  <c r="Z137" i="1"/>
  <c r="Z100" i="1"/>
  <c r="Y160" i="1"/>
  <c r="Y124" i="1"/>
  <c r="Z73" i="1"/>
  <c r="Z30" i="1"/>
  <c r="Z22" i="1"/>
  <c r="Z19" i="1"/>
  <c r="Z8" i="1"/>
  <c r="Z161" i="1"/>
  <c r="Z120" i="1"/>
  <c r="Y82" i="1"/>
  <c r="Y56" i="1"/>
  <c r="Y30" i="1"/>
  <c r="Y166" i="1"/>
  <c r="Y129" i="1"/>
  <c r="Y128" i="1" s="1"/>
  <c r="Y89" i="1"/>
  <c r="Z34" i="1"/>
  <c r="Z166" i="1"/>
  <c r="Z104" i="1"/>
  <c r="Y86" i="1"/>
  <c r="Y85" i="1" s="1"/>
  <c r="Y41" i="1"/>
  <c r="Y11" i="1"/>
  <c r="Y171" i="1"/>
  <c r="Y170" i="1" s="1"/>
  <c r="Y165" i="1"/>
  <c r="Y158" i="1"/>
  <c r="Y157" i="1" s="1"/>
  <c r="Y153" i="1"/>
  <c r="Y146" i="1"/>
  <c r="Y145" i="1" s="1"/>
  <c r="Y140" i="1"/>
  <c r="Y139" i="1" s="1"/>
  <c r="Y134" i="1"/>
  <c r="Y126" i="1"/>
  <c r="Y118" i="1"/>
  <c r="Y112" i="1"/>
  <c r="Y116" i="1"/>
  <c r="Y105" i="1"/>
  <c r="Y102" i="1"/>
  <c r="Y90" i="1"/>
  <c r="Z86" i="1"/>
  <c r="Z85" i="1" s="1"/>
  <c r="Z83" i="1"/>
  <c r="Z76" i="1"/>
  <c r="Z64" i="1"/>
  <c r="Z63" i="1" s="1"/>
  <c r="Z53" i="1"/>
  <c r="Z50" i="1"/>
  <c r="Z49" i="1" s="1"/>
  <c r="Z46" i="1"/>
  <c r="Z41" i="1"/>
  <c r="Z35" i="1"/>
  <c r="Z31" i="1"/>
  <c r="Z16" i="1"/>
  <c r="Z11" i="1"/>
  <c r="Z9" i="1"/>
  <c r="Z151" i="1"/>
  <c r="Z114" i="1"/>
  <c r="Y73" i="1"/>
  <c r="Y22" i="1"/>
  <c r="Y173" i="1"/>
  <c r="Y135" i="1"/>
  <c r="Y101" i="1"/>
  <c r="Z67" i="1"/>
  <c r="Z154" i="1"/>
  <c r="Z135" i="1"/>
  <c r="Z115" i="1"/>
  <c r="Y83" i="1"/>
  <c r="Y35" i="1"/>
  <c r="Y9" i="1"/>
  <c r="Z171" i="1"/>
  <c r="Z170" i="1" s="1"/>
  <c r="Z165" i="1"/>
  <c r="Z158" i="1"/>
  <c r="Z157" i="1" s="1"/>
  <c r="Z153" i="1"/>
  <c r="Z146" i="1"/>
  <c r="Z145" i="1" s="1"/>
  <c r="Z140" i="1"/>
  <c r="Z139" i="1" s="1"/>
  <c r="Z134" i="1"/>
  <c r="Z126" i="1"/>
  <c r="Z118" i="1"/>
  <c r="Z112" i="1"/>
  <c r="Z116" i="1"/>
  <c r="Z105" i="1"/>
  <c r="Z102" i="1"/>
  <c r="Z90" i="1"/>
  <c r="Y80" i="1"/>
  <c r="Y84" i="1"/>
  <c r="Y70" i="1"/>
  <c r="Y69" i="1" s="1"/>
  <c r="Y68" i="1" s="1"/>
  <c r="Y61" i="1"/>
  <c r="Y54" i="1"/>
  <c r="Y48" i="1"/>
  <c r="Y47" i="1" s="1"/>
  <c r="Y38" i="1"/>
  <c r="Y42" i="1"/>
  <c r="Y28" i="1"/>
  <c r="Y25" i="1"/>
  <c r="Y24" i="1" s="1"/>
  <c r="Y23" i="1" s="1"/>
  <c r="Y17" i="1"/>
  <c r="Y12" i="1"/>
  <c r="Y5" i="1"/>
  <c r="Z174" i="1"/>
  <c r="Z131" i="1"/>
  <c r="Z92" i="1"/>
  <c r="Y8" i="1"/>
  <c r="Y154" i="1"/>
  <c r="Y115" i="1"/>
  <c r="Z59" i="1"/>
  <c r="Z58" i="1" s="1"/>
  <c r="Z160" i="1"/>
  <c r="Z129" i="1"/>
  <c r="Z128" i="1" s="1"/>
  <c r="Y76" i="1"/>
  <c r="Y169" i="1"/>
  <c r="Y168" i="1" s="1"/>
  <c r="Y156" i="1"/>
  <c r="Y152" i="1"/>
  <c r="Y144" i="1"/>
  <c r="Y143" i="1" s="1"/>
  <c r="Y138" i="1"/>
  <c r="Y132" i="1"/>
  <c r="Y127" i="1"/>
  <c r="Y119" i="1"/>
  <c r="Y113" i="1"/>
  <c r="Y107" i="1"/>
  <c r="Y99" i="1"/>
  <c r="Y91" i="1"/>
  <c r="Z80" i="1"/>
  <c r="Z84" i="1"/>
  <c r="Z70" i="1"/>
  <c r="Z69" i="1" s="1"/>
  <c r="Z68" i="1" s="1"/>
  <c r="Z61" i="1"/>
  <c r="Z54" i="1"/>
  <c r="Z48" i="1"/>
  <c r="Z47" i="1" s="1"/>
  <c r="Z38" i="1"/>
  <c r="Z42" i="1"/>
  <c r="Z28" i="1"/>
  <c r="Z25" i="1"/>
  <c r="Z24" i="1" s="1"/>
  <c r="Z23" i="1" s="1"/>
  <c r="Z17" i="1"/>
  <c r="Z12" i="1"/>
  <c r="Z5" i="1"/>
  <c r="Z167" i="1"/>
  <c r="Z108" i="1"/>
  <c r="Y59" i="1"/>
  <c r="Y58" i="1" s="1"/>
  <c r="Y34" i="1"/>
  <c r="Y142" i="1"/>
  <c r="Y141" i="1" s="1"/>
  <c r="Y104" i="1"/>
  <c r="Z148" i="1"/>
  <c r="Z147" i="1" s="1"/>
  <c r="Z124" i="1"/>
  <c r="Z101" i="1"/>
  <c r="Y53" i="1"/>
  <c r="Y46" i="1"/>
  <c r="Y31" i="1"/>
  <c r="Z169" i="1"/>
  <c r="Z168" i="1" s="1"/>
  <c r="Z156" i="1"/>
  <c r="Z152" i="1"/>
  <c r="Z144" i="1"/>
  <c r="Z143" i="1" s="1"/>
  <c r="Z138" i="1"/>
  <c r="Z132" i="1"/>
  <c r="Z127" i="1"/>
  <c r="Z119" i="1"/>
  <c r="Z113" i="1"/>
  <c r="Z107" i="1"/>
  <c r="Z99" i="1"/>
  <c r="Z91" i="1"/>
  <c r="Y81" i="1"/>
  <c r="Y78" i="1"/>
  <c r="Y77" i="1" s="1"/>
  <c r="Y66" i="1"/>
  <c r="Y62" i="1"/>
  <c r="Y55" i="1"/>
  <c r="Y44" i="1"/>
  <c r="Y39" i="1"/>
  <c r="Y33" i="1"/>
  <c r="Y29" i="1"/>
  <c r="Y21" i="1"/>
  <c r="Y18" i="1"/>
  <c r="Y13" i="1"/>
  <c r="Y6" i="1"/>
  <c r="Z155" i="1"/>
  <c r="Z123" i="1"/>
  <c r="Z96" i="1"/>
  <c r="Z95" i="1" s="1"/>
  <c r="Y67" i="1"/>
  <c r="Y148" i="1"/>
  <c r="Y147" i="1" s="1"/>
  <c r="Y121" i="1"/>
  <c r="Z82" i="1"/>
  <c r="Z173" i="1"/>
  <c r="Z142" i="1"/>
  <c r="Z141" i="1" s="1"/>
  <c r="Z121" i="1"/>
  <c r="Z89" i="1"/>
  <c r="Y64" i="1"/>
  <c r="Y63" i="1" s="1"/>
  <c r="Y50" i="1"/>
  <c r="Y49" i="1" s="1"/>
  <c r="Y174" i="1"/>
  <c r="Y167" i="1"/>
  <c r="Y161" i="1"/>
  <c r="Y155" i="1"/>
  <c r="Y151" i="1"/>
  <c r="Y137" i="1"/>
  <c r="Y131" i="1"/>
  <c r="Y123" i="1"/>
  <c r="Y120" i="1"/>
  <c r="Y114" i="1"/>
  <c r="Y108" i="1"/>
  <c r="Y100" i="1"/>
  <c r="Y96" i="1"/>
  <c r="Y95" i="1" s="1"/>
  <c r="Y92" i="1"/>
  <c r="Z81" i="1"/>
  <c r="Z78" i="1"/>
  <c r="Z77" i="1" s="1"/>
  <c r="Z66" i="1"/>
  <c r="Z62" i="1"/>
  <c r="Z55" i="1"/>
  <c r="Z44" i="1"/>
  <c r="Z39" i="1"/>
  <c r="Z33" i="1"/>
  <c r="Z29" i="1"/>
  <c r="Z21" i="1"/>
  <c r="Z18" i="1"/>
  <c r="Z13" i="1"/>
  <c r="AF175" i="1"/>
  <c r="AE175" i="1"/>
  <c r="AD175" i="1"/>
  <c r="AC175" i="1"/>
  <c r="V175" i="1"/>
  <c r="U175" i="1"/>
  <c r="AA175" i="1"/>
  <c r="AB175" i="1"/>
  <c r="Y98" i="1" l="1"/>
  <c r="Y133" i="1"/>
  <c r="Y106" i="1"/>
  <c r="Z106" i="1"/>
  <c r="Z4" i="1"/>
  <c r="Y150" i="1"/>
  <c r="Z122" i="1"/>
  <c r="Z133" i="1"/>
  <c r="Z43" i="1"/>
  <c r="Z164" i="1"/>
  <c r="Y7" i="1"/>
  <c r="Y159" i="1"/>
  <c r="Y103" i="1"/>
  <c r="Z65" i="1"/>
  <c r="Y65" i="1"/>
  <c r="Y130" i="1"/>
  <c r="Y43" i="1"/>
  <c r="Y32" i="1"/>
  <c r="Z159" i="1"/>
  <c r="Z10" i="1"/>
  <c r="Y164" i="1"/>
  <c r="Z88" i="1"/>
  <c r="Z87" i="1" s="1"/>
  <c r="Y172" i="1"/>
  <c r="Z20" i="1"/>
  <c r="Z172" i="1"/>
  <c r="Z150" i="1"/>
  <c r="Z111" i="1"/>
  <c r="Z130" i="1"/>
  <c r="Y88" i="1"/>
  <c r="Y87" i="1" s="1"/>
  <c r="Y52" i="1"/>
  <c r="Y51" i="1" s="1"/>
  <c r="Y15" i="1"/>
  <c r="Y122" i="1"/>
  <c r="Y20" i="1"/>
  <c r="Z27" i="1"/>
  <c r="Z79" i="1"/>
  <c r="Y37" i="1"/>
  <c r="Y36" i="1" s="1"/>
  <c r="Y72" i="1"/>
  <c r="Z37" i="1"/>
  <c r="Z72" i="1"/>
  <c r="Z103" i="1"/>
  <c r="Y4" i="1"/>
  <c r="Z117" i="1"/>
  <c r="Y10" i="1"/>
  <c r="Y3" i="1" s="1"/>
  <c r="Y60" i="1"/>
  <c r="Z52" i="1"/>
  <c r="Z51" i="1" s="1"/>
  <c r="Z7" i="1"/>
  <c r="Z98" i="1"/>
  <c r="Z32" i="1"/>
  <c r="Z60" i="1"/>
  <c r="Y111" i="1"/>
  <c r="Z125" i="1"/>
  <c r="Y117" i="1"/>
  <c r="Z15" i="1"/>
  <c r="Y27" i="1"/>
  <c r="Y79" i="1"/>
  <c r="Y125" i="1"/>
  <c r="R175" i="1"/>
  <c r="X175" i="1"/>
  <c r="W175" i="1"/>
  <c r="S175" i="1"/>
  <c r="Q175" i="1"/>
  <c r="AG175" i="1"/>
  <c r="AH175" i="1"/>
  <c r="Y149" i="1" l="1"/>
  <c r="Y97" i="1"/>
  <c r="Z149" i="1"/>
  <c r="Y26" i="1"/>
  <c r="Z36" i="1"/>
  <c r="Y110" i="1"/>
  <c r="Z110" i="1"/>
  <c r="Z57" i="1"/>
  <c r="Y57" i="1"/>
  <c r="Y14" i="1"/>
  <c r="Z14" i="1"/>
  <c r="Z3" i="1"/>
  <c r="Z71" i="1"/>
  <c r="Z97" i="1"/>
  <c r="Y71" i="1"/>
  <c r="Z26" i="1"/>
  <c r="Y175" i="1" l="1"/>
  <c r="Z175" i="1"/>
</calcChain>
</file>

<file path=xl/sharedStrings.xml><?xml version="1.0" encoding="utf-8"?>
<sst xmlns="http://schemas.openxmlformats.org/spreadsheetml/2006/main" count="1083" uniqueCount="446">
  <si>
    <t>Timing</t>
  </si>
  <si>
    <t>SD</t>
  </si>
  <si>
    <t>OD</t>
  </si>
  <si>
    <t>Omschrijving</t>
  </si>
  <si>
    <t>Actie</t>
  </si>
  <si>
    <t>IT001</t>
  </si>
  <si>
    <t>IT002</t>
  </si>
  <si>
    <t>DM001</t>
  </si>
  <si>
    <t>DM002</t>
  </si>
  <si>
    <t>IT004</t>
  </si>
  <si>
    <t>IT005</t>
  </si>
  <si>
    <t>IT006</t>
  </si>
  <si>
    <t>Status uitvoering actie/doelstelling</t>
  </si>
  <si>
    <t>Begroting</t>
  </si>
  <si>
    <t>Status resultatenrekening</t>
  </si>
  <si>
    <t>SD1</t>
  </si>
  <si>
    <t>SQUASH VLAANDEREN</t>
  </si>
  <si>
    <t>SD2</t>
  </si>
  <si>
    <t>SD3</t>
  </si>
  <si>
    <t>SD4</t>
  </si>
  <si>
    <t>SD5</t>
  </si>
  <si>
    <t>DOMEIN PERSONEEL</t>
  </si>
  <si>
    <t>LONEN</t>
  </si>
  <si>
    <t>A0029</t>
  </si>
  <si>
    <t>Brutoloon</t>
  </si>
  <si>
    <t>A0030</t>
  </si>
  <si>
    <t>RSZ werkgever</t>
  </si>
  <si>
    <t>A0093</t>
  </si>
  <si>
    <t>Beheerkosten lonen</t>
  </si>
  <si>
    <t>A0094</t>
  </si>
  <si>
    <t>Recup Loonkost</t>
  </si>
  <si>
    <t>VERPLAATSINGSKOSTEN</t>
  </si>
  <si>
    <t>A0031</t>
  </si>
  <si>
    <t>Woon-werk verplaatsingen</t>
  </si>
  <si>
    <t>A0032</t>
  </si>
  <si>
    <t>Verplaatsingskosten</t>
  </si>
  <si>
    <t>IT003</t>
  </si>
  <si>
    <t>VERZEKERINGEN</t>
  </si>
  <si>
    <t>A0033</t>
  </si>
  <si>
    <t>Personeel</t>
  </si>
  <si>
    <t>A0034</t>
  </si>
  <si>
    <t>Leden</t>
  </si>
  <si>
    <t>DOMEIN HUISVESTING</t>
  </si>
  <si>
    <t>HUUR</t>
  </si>
  <si>
    <t>A0035</t>
  </si>
  <si>
    <t>Huur secretariaat</t>
  </si>
  <si>
    <t>A0036</t>
  </si>
  <si>
    <t>A0090</t>
  </si>
  <si>
    <t>Huur courts</t>
  </si>
  <si>
    <t>A0037</t>
  </si>
  <si>
    <t>Brandverzekering</t>
  </si>
  <si>
    <t>COMMUNICATIE</t>
  </si>
  <si>
    <t>A0038</t>
  </si>
  <si>
    <t>Telefoon</t>
  </si>
  <si>
    <t>A0040</t>
  </si>
  <si>
    <t>Portkosten</t>
  </si>
  <si>
    <t>A0096</t>
  </si>
  <si>
    <t>Publicatie Staatsblad</t>
  </si>
  <si>
    <t>DRUKWERK</t>
  </si>
  <si>
    <t>A0041</t>
  </si>
  <si>
    <t>A0042</t>
  </si>
  <si>
    <t>Kantoormateriaal</t>
  </si>
  <si>
    <t>IT007</t>
  </si>
  <si>
    <t>ERELONEN</t>
  </si>
  <si>
    <t>A0043</t>
  </si>
  <si>
    <t>Boekhouder</t>
  </si>
  <si>
    <t>A0045</t>
  </si>
  <si>
    <t>IT</t>
  </si>
  <si>
    <t>IT008</t>
  </si>
  <si>
    <t>KADEROPLEIDINGEN</t>
  </si>
  <si>
    <t>A0046</t>
  </si>
  <si>
    <t>Seminaries &amp; bijscholingen</t>
  </si>
  <si>
    <t>IT009</t>
  </si>
  <si>
    <t>ONDERHOUD SECRETARIAAT</t>
  </si>
  <si>
    <t>A0048</t>
  </si>
  <si>
    <t>Onderhoud kantoormachines</t>
  </si>
  <si>
    <t>A0049</t>
  </si>
  <si>
    <t>Onderhoud Vlaams Squashcentrum</t>
  </si>
  <si>
    <t>IT010</t>
  </si>
  <si>
    <t>SECRETARIAAT</t>
  </si>
  <si>
    <t>A0051</t>
  </si>
  <si>
    <t>Sportmaterieel</t>
  </si>
  <si>
    <t>A0052</t>
  </si>
  <si>
    <t>Representatiekosten</t>
  </si>
  <si>
    <t>A0055</t>
  </si>
  <si>
    <t>Informatica/software</t>
  </si>
  <si>
    <t>IT011</t>
  </si>
  <si>
    <t>LIDGELDEN</t>
  </si>
  <si>
    <t>A0056</t>
  </si>
  <si>
    <t>Lidgelden</t>
  </si>
  <si>
    <t>IT013</t>
  </si>
  <si>
    <t>JEUGD</t>
  </si>
  <si>
    <t>A0060</t>
  </si>
  <si>
    <t>Prijzen + kosten finale</t>
  </si>
  <si>
    <t>IT015</t>
  </si>
  <si>
    <t>A0066</t>
  </si>
  <si>
    <t>Lidgelden &amp; werking</t>
  </si>
  <si>
    <t>IT017</t>
  </si>
  <si>
    <t>BANKKOSTEN</t>
  </si>
  <si>
    <t>A0068</t>
  </si>
  <si>
    <t>Bankkosten</t>
  </si>
  <si>
    <t>DOMEIN LIDGELDEN, SPONSORING, SUBSIDIES</t>
  </si>
  <si>
    <t>IT018</t>
  </si>
  <si>
    <t>A0069</t>
  </si>
  <si>
    <t>Interclubploegen</t>
  </si>
  <si>
    <t>A0070</t>
  </si>
  <si>
    <t>Tornooien</t>
  </si>
  <si>
    <t>A0071</t>
  </si>
  <si>
    <t>Clubs zonder competitie</t>
  </si>
  <si>
    <t>A0072</t>
  </si>
  <si>
    <t>A0073</t>
  </si>
  <si>
    <t>Lidgelden competitiespelers</t>
  </si>
  <si>
    <t>A0074</t>
  </si>
  <si>
    <t>Lidgelden recreanten</t>
  </si>
  <si>
    <t>A0075</t>
  </si>
  <si>
    <t>Boetes</t>
  </si>
  <si>
    <t>IT019</t>
  </si>
  <si>
    <t>A0077</t>
  </si>
  <si>
    <t>IT020</t>
  </si>
  <si>
    <t>A0082</t>
  </si>
  <si>
    <t>IT021</t>
  </si>
  <si>
    <t>SPONSORING</t>
  </si>
  <si>
    <t>A0083</t>
  </si>
  <si>
    <t>Federatiesponsors</t>
  </si>
  <si>
    <t>A0084</t>
  </si>
  <si>
    <t>Activiteitensponsors</t>
  </si>
  <si>
    <t>A0102</t>
  </si>
  <si>
    <t>IT022</t>
  </si>
  <si>
    <t>SUBSIDIES</t>
  </si>
  <si>
    <t>A0086</t>
  </si>
  <si>
    <t>Algemene werkingssubsidies</t>
  </si>
  <si>
    <t>A0092</t>
  </si>
  <si>
    <t>Subsidies organisaties</t>
  </si>
  <si>
    <t>INTRESTEN</t>
  </si>
  <si>
    <t>A0089</t>
  </si>
  <si>
    <t>Intresten</t>
  </si>
  <si>
    <t>VERKOOP SPORTMATERIAAL</t>
  </si>
  <si>
    <t>A0091</t>
  </si>
  <si>
    <t>Verkoop Sportmateriaal</t>
  </si>
  <si>
    <t>SQUASH BELGIUM</t>
  </si>
  <si>
    <t>Bijdrage secretariaatswerking</t>
  </si>
  <si>
    <t>Squash Belgium jeugdwerking</t>
  </si>
  <si>
    <t>SQUASH BELGIUM LIDGELD - WERKING</t>
  </si>
  <si>
    <t>BELASTINGEN EN BTW</t>
  </si>
  <si>
    <t>A0105</t>
  </si>
  <si>
    <t>Afschrijvingen</t>
  </si>
  <si>
    <t>A0106</t>
  </si>
  <si>
    <t>Subsidies Vlaamse Gemeenschap</t>
  </si>
  <si>
    <t>Belastingen en BTW</t>
  </si>
  <si>
    <t>A0104</t>
  </si>
  <si>
    <t>Huur lokalen Sport Vlaanderen</t>
  </si>
  <si>
    <t>A0111</t>
  </si>
  <si>
    <t>Verbruik gas en elektriciteit</t>
  </si>
  <si>
    <t>Interne commissies SQV</t>
  </si>
  <si>
    <t>A0112</t>
  </si>
  <si>
    <t>Bezoeken van de clubs</t>
  </si>
  <si>
    <t>OD 1.1</t>
  </si>
  <si>
    <t>OD 1.2</t>
  </si>
  <si>
    <t>OD 1.3</t>
  </si>
  <si>
    <t>OD 2.1</t>
  </si>
  <si>
    <t>OD 2.2</t>
  </si>
  <si>
    <t>OD 3.1</t>
  </si>
  <si>
    <t>OD 4.1</t>
  </si>
  <si>
    <t>OD 4.2</t>
  </si>
  <si>
    <t>OD 5.1</t>
  </si>
  <si>
    <t>OD 5.2</t>
  </si>
  <si>
    <t>SD6</t>
  </si>
  <si>
    <t>OD 6.1</t>
  </si>
  <si>
    <t>SD7</t>
  </si>
  <si>
    <t>OD 7.1</t>
  </si>
  <si>
    <t>OD 7.2</t>
  </si>
  <si>
    <t>SD8</t>
  </si>
  <si>
    <t>OD 8.1</t>
  </si>
  <si>
    <t>SD9</t>
  </si>
  <si>
    <t>OD 9.1</t>
  </si>
  <si>
    <t>Updaten van de website</t>
  </si>
  <si>
    <t>Optimaliseren van het integriteitsbeleid, preventiebeleid en reactiebeleid rond lichamelijke en seksuele integriteit</t>
  </si>
  <si>
    <t>Adviseren en onderhouden van het contact met de aanspreekpersoon integriteit</t>
  </si>
  <si>
    <t>Controleren van de aanwezigheid van een aanspreekpersoon integriteit</t>
  </si>
  <si>
    <t>Opvolgen en toekennen van de subsidies volgens het reglement</t>
  </si>
  <si>
    <t>Organiseren van clubbezoeken</t>
  </si>
  <si>
    <t>Aanleveren van promotiemateriaal</t>
  </si>
  <si>
    <t>Controle uitvoeren op de bestedingsverplichtingen</t>
  </si>
  <si>
    <t>Aanpassen van de reglementen op basis van de evaluatie en op advies van de deelnemende clubs</t>
  </si>
  <si>
    <t>Organiseren van een juniorselectiedag waar spelers worden getest op fysiek en technisch vlak</t>
  </si>
  <si>
    <t>Organiseren van internationale tornooien in eigen land</t>
  </si>
  <si>
    <t>Versturen van nieuwsbrieven</t>
  </si>
  <si>
    <t>Onderhouden spelersdatabase</t>
  </si>
  <si>
    <t>Onderhouden van een ranking</t>
  </si>
  <si>
    <t>A0028</t>
  </si>
  <si>
    <t>A0098</t>
  </si>
  <si>
    <t>A0012</t>
  </si>
  <si>
    <t>A0005</t>
  </si>
  <si>
    <t>A0004</t>
  </si>
  <si>
    <t>A0025</t>
  </si>
  <si>
    <t>A0015</t>
  </si>
  <si>
    <t>A0115</t>
  </si>
  <si>
    <t>A0027</t>
  </si>
  <si>
    <t>A0039</t>
  </si>
  <si>
    <t>Marketing &amp; communicatie</t>
  </si>
  <si>
    <t>Subsidies BF Jeugdsport</t>
  </si>
  <si>
    <t>A0099</t>
  </si>
  <si>
    <t>Analytische code</t>
  </si>
  <si>
    <t>kosten
2025</t>
  </si>
  <si>
    <t>opbrengsten
2025</t>
  </si>
  <si>
    <t>kosten
2026</t>
  </si>
  <si>
    <t>opbrengsten
2026</t>
  </si>
  <si>
    <t>kosten
2027</t>
  </si>
  <si>
    <t>opbrengsten
2027</t>
  </si>
  <si>
    <t>kosten
2028</t>
  </si>
  <si>
    <t>opbrengsten
2028</t>
  </si>
  <si>
    <t>Verantwoordelijke</t>
  </si>
  <si>
    <t>SD10</t>
  </si>
  <si>
    <t xml:space="preserve">Deelname aan internationale evenementen </t>
  </si>
  <si>
    <t>OD 10.1</t>
  </si>
  <si>
    <t>Verhoog het aantal aangesloten clubs met 8 tegen 2028.</t>
  </si>
  <si>
    <t>Return aan de club per aangesloten recreant</t>
  </si>
  <si>
    <t>Return aan de provincie voor NIEUW aangesloten leden</t>
  </si>
  <si>
    <t>Clubbezoeken naar niet-aangesloten leden</t>
  </si>
  <si>
    <t>Contacten leggen met verantwoordelijke binnen steden en gemeente</t>
  </si>
  <si>
    <t xml:space="preserve">Aanbieden van een cursus start to coach in samenwerking met de Vlaamse Trainersschool. </t>
  </si>
  <si>
    <t>Organiseren van competitie</t>
  </si>
  <si>
    <t>Organiseren van tornooien</t>
  </si>
  <si>
    <t xml:space="preserve">Begeleiden van de clubs en leden bij het gebruik van Twizzit ledenplatform en toernooiplanner. </t>
  </si>
  <si>
    <t xml:space="preserve">Return voor competitiespelers, competitieploegen en deelnemers aan tornooien. </t>
  </si>
  <si>
    <t>OD 5.3</t>
  </si>
  <si>
    <t>OD 5.4</t>
  </si>
  <si>
    <t>Onderhouden van toernooiwebsite</t>
  </si>
  <si>
    <t>Updaten van de facebook pagina</t>
  </si>
  <si>
    <t>Updaten van de instagrampagina</t>
  </si>
  <si>
    <t>OD 7.3</t>
  </si>
  <si>
    <t>OD 7.4</t>
  </si>
  <si>
    <t>Sensibiliseren voor het aanstellen van een API binnen de clubs</t>
  </si>
  <si>
    <t>OD 9.2</t>
  </si>
  <si>
    <t>OD 9.3</t>
  </si>
  <si>
    <t>OD 9.4</t>
  </si>
  <si>
    <t>Organiseren van de dag van de jeugdsquash</t>
  </si>
  <si>
    <t>Sensibiliseren om tieners een stem te geven binnen de club</t>
  </si>
  <si>
    <t xml:space="preserve">Inspanningen leveren om te voldoen aan de vooropgestelde normen van Sport Vlaanderen binnen Goed Bestuur </t>
  </si>
  <si>
    <t>Organiseren van jeugdtornooien</t>
  </si>
  <si>
    <t>Bezorgen van een licentie van tournament software aan alle clubs voor het organiseren van clubactiviteiten en tornooien</t>
  </si>
  <si>
    <t>Organiseren van trainingen op nationaal niveau</t>
  </si>
  <si>
    <t>Organiseren van trainingen op regionaal niveau (RTC)</t>
  </si>
  <si>
    <t>Deelname zomertour</t>
  </si>
  <si>
    <t>Deelname dag van de trainer</t>
  </si>
  <si>
    <t>Deelname aan sportbeurzen in samenwerking met clubs</t>
  </si>
  <si>
    <t>Aankondigen van events via mailing aan perscontacten</t>
  </si>
  <si>
    <t>Contacten Sporza optimaliseren</t>
  </si>
  <si>
    <t>Uitvoeren van schoolbezoeken in samenwerking met clubs</t>
  </si>
  <si>
    <t>Aanbieden van een initiatorcursus in samenwerken met de Vlaamse Trainersschool</t>
  </si>
  <si>
    <t>Uitwerken van een cursus instructeur</t>
  </si>
  <si>
    <t>Organiseren van spelregelavond</t>
  </si>
  <si>
    <t>Organiseren refereecursus level 2</t>
  </si>
  <si>
    <t>Organiseren van een internationale refereeclinic</t>
  </si>
  <si>
    <t>A0121</t>
  </si>
  <si>
    <t>A0067</t>
  </si>
  <si>
    <t xml:space="preserve">Deelname sportfestivals </t>
  </si>
  <si>
    <t>A0122</t>
  </si>
  <si>
    <t>A0123</t>
  </si>
  <si>
    <t>A0124</t>
  </si>
  <si>
    <t>A0125</t>
  </si>
  <si>
    <t>A0126</t>
  </si>
  <si>
    <t>A0127</t>
  </si>
  <si>
    <t>A0128</t>
  </si>
  <si>
    <t>A0130</t>
  </si>
  <si>
    <t>A0131</t>
  </si>
  <si>
    <t>A0132</t>
  </si>
  <si>
    <t>A0133</t>
  </si>
  <si>
    <t>A0134</t>
  </si>
  <si>
    <t xml:space="preserve">Aanbieden van een handleiding voor ledenbeheer </t>
  </si>
  <si>
    <t>A0135</t>
  </si>
  <si>
    <t>A0136</t>
  </si>
  <si>
    <t>A0137</t>
  </si>
  <si>
    <t>A0059</t>
  </si>
  <si>
    <t>A0138</t>
  </si>
  <si>
    <t>A0097</t>
  </si>
  <si>
    <t>A0087</t>
  </si>
  <si>
    <t>A0139</t>
  </si>
  <si>
    <t>A0140</t>
  </si>
  <si>
    <t>A0006</t>
  </si>
  <si>
    <t>IT012</t>
  </si>
  <si>
    <t>IT014</t>
  </si>
  <si>
    <t>IT016</t>
  </si>
  <si>
    <t>EVENEMENTEN</t>
  </si>
  <si>
    <t>Belgian Masters Open</t>
  </si>
  <si>
    <t>A0081</t>
  </si>
  <si>
    <t>Club belonen met Squash club van het jaar</t>
  </si>
  <si>
    <t>A0141</t>
  </si>
  <si>
    <t>Drukwerk</t>
  </si>
  <si>
    <t>Verhoog het ledenaantal van Squash Vlaanderen met 20% tegen 2028 om de zichtbaarheid van de sport, de financiële stabiliteit en de betrokkenheid te verhogen.</t>
  </si>
  <si>
    <t>Verhoog het ledenaantal met 5% per jaar door gerichte wervingscampagnes en behoud van leden.</t>
  </si>
  <si>
    <t>Ontwikkel en implementeer ledenwervingscampagnes en versterk samenwerkingen met clubs en centrumeigenaars om het ledenaantal te verhogen en het aantal aangesloten clubs uit te breiden.</t>
  </si>
  <si>
    <t>Verhoog de promotionele activiteiten van squash in Vlaanderen tegen 2028 om de bekendheid en deelname aan de sport te vergroten, en een breder publiek te bereiken.</t>
  </si>
  <si>
    <t>Organiseer jaarlijks minimaal 5 zichtbaarheidscampagnes en evenementen in samenwerking met clubs en gemeenten om de bekendheid van squash te vergroten en deelname te bevorderen.</t>
  </si>
  <si>
    <t>Verhoog de media-aandacht voor squash door samen te werken met minimaal 3 mediapartners tegen 2028 en door regelmatig persberichten en artikelen te publiceren.</t>
  </si>
  <si>
    <t>Verhoog het gebruik van de minisquashcourt op scholen met 50% tegen 2028 om jeugdbetrokkenheid bij squash te bevorderen en de basis voor toekomstige groei van de sport te leggen.</t>
  </si>
  <si>
    <t>Implementeer een lesplan voor het promoten van squash op scholen, gericht op het bereiken van ten minste 50 scholen per jaar om de bekendheid met en interesse in squash onder jongeren te vergroten.</t>
  </si>
  <si>
    <t>Verhoog het aantal gekwalificeerde jeugdtrainers en referees met 10% tegen 2028 om de kwaliteit van de jeugdtrainingen en scheidsrechters van squash te verbeteren.</t>
  </si>
  <si>
    <t>Verhoog het aantal actieve jeugdtrainers met 2,5% per jaar door het aanbieden van opleidingen en het faciliteren van de overgang naar actieve trainingsrollen binnen clubs.</t>
  </si>
  <si>
    <t>Verhoog het aantal gekwalificeerde referees door het jaarlijks organiseren van clinics.</t>
  </si>
  <si>
    <t>Verhoog de tevredenheid van clubs, centrumeigenaars en spelers over de dienstverlening van Squash Vlaanderen met 10% tegen 2028, door het verbeteren van ondersteuning en diensten.</t>
  </si>
  <si>
    <t xml:space="preserve">Organiseer jaarlijks competities, toernooien en kampioenschappen die gericht zijn op het verbeteren van de spelervaring en de tevredenheid. </t>
  </si>
  <si>
    <t>Het geven van training en ondersteuning voor het gebruik van het Twizzit ledenplatform en de toernooiplanner om de operationele efficiëntie van clubs te verhogen.</t>
  </si>
  <si>
    <t>Implementeer een beloningssysteem voor clubs die nieuwe leden werven, met als doel het verhogen van de clubtevredenheid en ledenaantallen.</t>
  </si>
  <si>
    <t xml:space="preserve">Organiseer jaarlijks 4 netwerkbijeenkomsten met centrumeigenaars om samenwerking en tevredenheid te versterken. </t>
  </si>
  <si>
    <t>Verhoog de kwaliteit van informatie en begeleiding die via social media wordt geboden tegen 2028, om een betere ondersteuning en betrokkenheid te bereiken.</t>
  </si>
  <si>
    <t xml:space="preserve">Publiceer wekelijks informatieve posts op de socials om educatie en betrokkenheid te verhogen. Streef naar een jaarlijkse toename van 5% in betrokkenheidsmetrieken zoals likes, reacties, shares en volgers. </t>
  </si>
  <si>
    <t>Bevorder fairplay, integriteit en ethisch gedrag in squash door middel van bewustwording, opleiding en gedragscodes, om een positieve en respectvolle sportomgeving te creëren.</t>
  </si>
  <si>
    <t xml:space="preserve">Implementeer en promoot fairplay op alle niveaus met als doel de bewustwording jaarlijks te verhogen. </t>
  </si>
  <si>
    <t xml:space="preserve">Organiseer jaarlijks een reeks webinars over veilig sporten om kennis en vaardigheden te verbeteren, met een streefdoel van een verhoogde deelname en positieve feedback van deelnemers. </t>
  </si>
  <si>
    <t xml:space="preserve">Ontwikkel en implementeer gedragscodes voor alle betrokkenen en zorg voor updates. </t>
  </si>
  <si>
    <t xml:space="preserve">Zorg ervoor dat 80% van de aangesloten clubs tegen 2028 over een meldpunt integriteit beschikt. </t>
  </si>
  <si>
    <t>Zet in op transparant en democratisch bestuur binnen Squash Vlaanderen, met nadrukkelijke aandacht voor interne verantwoording en continue verbetering van het bestuursproces.</t>
  </si>
  <si>
    <t xml:space="preserve">Organiseer een jaarlijkse evaluatie door het bestuur om de scores op de harde indicatoren voor goed bestuur niet alleen te behouden maar ook te verbeteren. Focus op specifieke gebieden zoals financiële transparantie, diversiteit en de betrokkenheid van leden. </t>
  </si>
  <si>
    <t>Verhoog het aantal jeugdleden binnen Squash Vlaanderen met 20% tegen 2028 door gerichte jeugdprogramma's, verbetering van clubondersteuning, en verhoogde betrokkenheid van tieners.</t>
  </si>
  <si>
    <t xml:space="preserve">Ontwikkel en implementeer jaarlijkse jeugdevenementen en schoolprogramma's die gericht zijn op het actief werven van nieuwe jeugdleden. </t>
  </si>
  <si>
    <t xml:space="preserve">Verbeter de jeugdprogramma's in de clubs door gerichte subsidies die clubs aanmoedigen om kwalitatieve jeugdactiviteiten te ontwikkelen. </t>
  </si>
  <si>
    <t xml:space="preserve">Verhoog de tevredenheid van clubs die jeugdsportsubsidies ontvangen door regelmatige feedbacksessies en verbeteracties. </t>
  </si>
  <si>
    <t>Ontwikkel een erkenningsprogramma voor clubs die actief tieners betrekken bij besluitvormingsprocessen, gericht op het verhogen van tienerbetrokkenheid.</t>
  </si>
  <si>
    <t>In 2028 streeft België ernaar om medailleplaatsen te behalen op de Olympische Spelen, op de Europese en wereldkampioenschappen individueel en team.</t>
  </si>
  <si>
    <t>Met behulp van het prestatieprogramma en de steun van Sport Vlaanderen, ervoor zorgen dat de elitesporters hun internationale ranking verbeteren, waardoor zij in staat zijn om medailles te winnen op de Olympische Spelen.</t>
  </si>
  <si>
    <t>Online contactmomenten met centrumeigenaars en clubverantwoordelijken</t>
  </si>
  <si>
    <t>Contactmomenten met coaches tijdens stagedagen</t>
  </si>
  <si>
    <t>Online contactmomenten met centrumeigenaars</t>
  </si>
  <si>
    <t>X</t>
  </si>
  <si>
    <t>TD/STC/ADC</t>
  </si>
  <si>
    <t>TD/STC/ADC/OCC MW</t>
  </si>
  <si>
    <t>OCC MW</t>
  </si>
  <si>
    <t>STC</t>
  </si>
  <si>
    <t>STC / COMM REFEREE</t>
  </si>
  <si>
    <t>TD/STC/ADC, COMM MARKETING</t>
  </si>
  <si>
    <t>TD/STC/ADC, PROVINCIALE COMITES/COMM MARKETING</t>
  </si>
  <si>
    <t>ADC</t>
  </si>
  <si>
    <t>STC/ADC/OCC MW, COMM JEUGD,  COMM SPORT</t>
  </si>
  <si>
    <t>ADC/STC/COMM MARKETING</t>
  </si>
  <si>
    <t>API</t>
  </si>
  <si>
    <t>ADC/API/STC</t>
  </si>
  <si>
    <t>STC/OCC MW/ADC/COMM JEUGD</t>
  </si>
  <si>
    <t>ADC/STC/COMM JEUGD</t>
  </si>
  <si>
    <t>ADC/COMM JEUGD/COMM MARKETING/STC</t>
  </si>
  <si>
    <t>STC/COMM TOPSPORT/COMM JEUGD/NATIONALE KOEPEL</t>
  </si>
  <si>
    <t>Indicator</t>
  </si>
  <si>
    <t>Jaarlijks percentage ledenwinst en percentage ledenbehoud.</t>
  </si>
  <si>
    <t>Jaarlijks aantal nieuwe aangesloten clubs en het totale aantal aangesloten clubs.</t>
  </si>
  <si>
    <t>Aantal campagnes, aantal samenwerkingsverbanden en het effect van deze acties op de ledenwinst en het aantal aangesloten clubs.</t>
  </si>
  <si>
    <t>Aantal campagnes en evenementen per jaar, en het effect op de bekendheid en deelname.</t>
  </si>
  <si>
    <t>Aantal mediapartners, aantal persberichten en artikelen gepubliceerd, en de gemeten media-aandacht.</t>
  </si>
  <si>
    <t>Aantal nieuwe gekwalificeerde jeugdtrainers die actief worden binnen het jaar.</t>
  </si>
  <si>
    <t>Aantal deelnemers aan clinics die daadwerkelijk een refereediploma behalen.</t>
  </si>
  <si>
    <t>Toename in deelnemersaantallen en tevredenheidsscores van deelnemers.</t>
  </si>
  <si>
    <t>Aantal nieuw geworven leden per club en tevredenheidsscore van clubs over het beloningssysteem.</t>
  </si>
  <si>
    <t>Gebruiksfrequentie van het platform door clubs en feedbackscores op gebruikersgemak.</t>
  </si>
  <si>
    <t>Aantal bereikte scholen per jaar, en de toename van het gebruik van minisquashcourts.</t>
  </si>
  <si>
    <t>Ondertekening van de gedragscodes.</t>
  </si>
  <si>
    <t>Aantal gehouden webinars, deelnemersaantallen en tevredenheidsenquête.</t>
  </si>
  <si>
    <t>Aantal educatieve sessies per jaar en de verandering in bewustwordingsniveaus gemeten via jaarlijkse enquête.</t>
  </si>
  <si>
    <t>Aantal posts, betrokkenheidsmetrieken, en resultaten van tevredenheidsenquêtes.</t>
  </si>
  <si>
    <t>Aantal deelnemende centrumeigenaars en hun tevredenheidsscores na elk evenement.</t>
  </si>
  <si>
    <t>Percentage clubs met een operationeel meldpunt.</t>
  </si>
  <si>
    <t>Jaarlijkse score op de harde indicatoren, percentage verbeteringen gerealiseerd ten opzichte van het voorgaande jaar.</t>
  </si>
  <si>
    <t>Aantal nieuwe jeugdleden geworven via deze evenementen en programma’s.</t>
  </si>
  <si>
    <t>Toename van het aantal jeugdleden in clubs die subsidies ontvangen.</t>
  </si>
  <si>
    <t>Tevredenheidsscore van clubs over de ondersteuning.</t>
  </si>
  <si>
    <t xml:space="preserve">Aantal clubs met actieve tienerparticipatie. </t>
  </si>
  <si>
    <t>Resultaten van de onze atleten op de OS 2028.</t>
  </si>
  <si>
    <t>Resultaten van de damesploeg en individuele atleten bij Europese Kampioenschappen.</t>
  </si>
  <si>
    <t>Proef- en saldibalans analytische rekeningen</t>
  </si>
  <si>
    <t>Dossier: VSF17</t>
  </si>
  <si>
    <t>Van boekjaar:  2025</t>
  </si>
  <si>
    <t>Van periode:  1 01/01/2025 - 31/03/2025</t>
  </si>
  <si>
    <t>Tot boekjaar:  2025</t>
  </si>
  <si>
    <t>Tot periode:  4 01/10/2025 - 31/12/2025</t>
  </si>
  <si>
    <t>Vorige periodes</t>
  </si>
  <si>
    <t>Huidige periode</t>
  </si>
  <si>
    <t>Saldo</t>
  </si>
  <si>
    <t>TOTAAL</t>
  </si>
  <si>
    <t>Nummer</t>
  </si>
  <si>
    <t>DEBET</t>
  </si>
  <si>
    <t>CREDIT</t>
  </si>
  <si>
    <t>Onderhoud van de ranking</t>
  </si>
  <si>
    <t>Org. van competie</t>
  </si>
  <si>
    <t>Deelname Europese tornooien</t>
  </si>
  <si>
    <t>A0008</t>
  </si>
  <si>
    <t>Org. van clinics/cursussen</t>
  </si>
  <si>
    <t>Persoonlijk bezoek aan de club</t>
  </si>
  <si>
    <t>Website</t>
  </si>
  <si>
    <t>Spelersdatabase onderhouden</t>
  </si>
  <si>
    <t>Promotie BF jeugdsport</t>
  </si>
  <si>
    <t>Brutoloon personeel</t>
  </si>
  <si>
    <t>Verzekering personeel</t>
  </si>
  <si>
    <t>Verzekering leden</t>
  </si>
  <si>
    <t>Marketing &amp; Communicatie</t>
  </si>
  <si>
    <t>Erelonen boekhouder</t>
  </si>
  <si>
    <t>Jeugdevenementen</t>
  </si>
  <si>
    <t>A0065</t>
  </si>
  <si>
    <t>Topsporters</t>
  </si>
  <si>
    <t>Lidgelden &amp; werking SB</t>
  </si>
  <si>
    <t>Licenties VR</t>
  </si>
  <si>
    <t>A0076</t>
  </si>
  <si>
    <t>Inschrijvingen jeugdcircuit</t>
  </si>
  <si>
    <t>Reg. Trainingscentra (RTC)</t>
  </si>
  <si>
    <t>Secretariaatswerking SB</t>
  </si>
  <si>
    <t>Topsportsubsidies</t>
  </si>
  <si>
    <t>A0088</t>
  </si>
  <si>
    <t>Beheerskosten lonen</t>
  </si>
  <si>
    <t>Recup loonkost</t>
  </si>
  <si>
    <t>Belgian Junior Open</t>
  </si>
  <si>
    <t>Sponsoring jeugdwerking SB</t>
  </si>
  <si>
    <t>Referee - spelregel</t>
  </si>
  <si>
    <t>Tornooiwebsite</t>
  </si>
  <si>
    <t>Organisatie jeugdtornooien</t>
  </si>
  <si>
    <t>Totaal</t>
  </si>
  <si>
    <t>Concat</t>
  </si>
  <si>
    <t>concat</t>
  </si>
  <si>
    <t>TOT DEBET</t>
  </si>
  <si>
    <t>TOT CREDIT</t>
  </si>
  <si>
    <t>TOT Saldo</t>
  </si>
  <si>
    <t>Vorige P-DEBET</t>
  </si>
  <si>
    <t>Vorige P -CREDIT</t>
  </si>
  <si>
    <t>Huidige P - DEBET</t>
  </si>
  <si>
    <t>Huidige P - CREDIT</t>
  </si>
  <si>
    <t>Huidige P - Saldo</t>
  </si>
  <si>
    <t>Lege kolom</t>
  </si>
  <si>
    <t>Kosten</t>
  </si>
  <si>
    <t>Opbrengsten</t>
  </si>
  <si>
    <t>Deelname aan het EK &amp; WK</t>
  </si>
  <si>
    <t>Win het Europees Kampioenschap met de damesploeg en behaal goud en zilver bij de individuele Europese Kampioenschappen.Bereik een top-4 positie voor Belgische atleten bij het Wereldkampioenschap individueel en een finaleplaats bij het wereldkampioenschap voor teams.</t>
  </si>
  <si>
    <t>OD 10.2 + 10.3</t>
  </si>
  <si>
    <t>Begeleiding topsporters</t>
  </si>
  <si>
    <t>Deelname clubs jeugdcircuit</t>
  </si>
  <si>
    <t>Organiseren van Start 2 Squash</t>
  </si>
  <si>
    <t>Lidgeld IC-ploegen</t>
  </si>
  <si>
    <t>Lidgeld tornooien</t>
  </si>
  <si>
    <t>Lidgeld clubs zonder IC</t>
  </si>
  <si>
    <t>Lidgeld IC-spelers</t>
  </si>
  <si>
    <t>Return comp. &amp; tornooi</t>
  </si>
  <si>
    <t>A0001</t>
  </si>
  <si>
    <t>Organiseren van activiteiten</t>
  </si>
  <si>
    <t>A0053</t>
  </si>
  <si>
    <t>Visual Reality</t>
  </si>
  <si>
    <t>A0085</t>
  </si>
  <si>
    <t>Adverteerders</t>
  </si>
  <si>
    <t>Deelname aan sportbeurzen</t>
  </si>
  <si>
    <t>Socials - Facebook</t>
  </si>
  <si>
    <t>Activiteiten</t>
  </si>
  <si>
    <t>Status huidig werkingsjaar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</si>
</sst>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quot;€&quot;\ #,##0.00"/>
  </numFmts>
  <fonts count="44" x14ac:knownFonts="1">
    <font>
      <sz val="11"/>
      <color theme="1"/>
      <name val="Calibri"/>
      <family val="2"/>
      <scheme val="minor"/>
    </font>
    <font>
      <sz val="11"/>
      <color rgb="FF000000"/>
      <name val="Calibri"/>
      <family val="2"/>
      <scheme val="minor"/>
    </font>
    <font>
      <b/>
      <sz val="11"/>
      <color rgb="FFFFFFFF"/>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9"/>
      <color rgb="FF000000"/>
      <name val="Calibri"/>
      <family val="2"/>
      <scheme val="minor"/>
    </font>
    <font>
      <sz val="8"/>
      <color rgb="FF000000"/>
      <name val="Calibri"/>
      <family val="2"/>
      <scheme val="minor"/>
    </font>
    <font>
      <sz val="14"/>
      <color rgb="FF000000"/>
      <name val="Calibri"/>
      <family val="2"/>
      <scheme val="minor"/>
    </font>
    <font>
      <b/>
      <sz val="18"/>
      <color theme="1"/>
      <name val="Calibri"/>
      <family val="2"/>
      <scheme val="minor"/>
    </font>
    <font>
      <b/>
      <sz val="11"/>
      <color theme="1"/>
      <name val="Calibri"/>
      <family val="2"/>
      <scheme val="minor"/>
    </font>
    <font>
      <i/>
      <sz val="12"/>
      <color rgb="FF000000"/>
      <name val="Calibri"/>
      <family val="2"/>
      <scheme val="minor"/>
    </font>
    <font>
      <sz val="12"/>
      <color rgb="FF000000"/>
      <name val="Calibri"/>
      <family val="2"/>
      <scheme val="minor"/>
    </font>
    <font>
      <sz val="10"/>
      <color rgb="FF000000"/>
      <name val="Calibri"/>
      <family val="2"/>
      <scheme val="minor"/>
    </font>
    <font>
      <b/>
      <sz val="11"/>
      <color theme="0"/>
      <name val="Calibri"/>
      <family val="2"/>
      <scheme val="minor"/>
    </font>
    <font>
      <i/>
      <sz val="14"/>
      <color rgb="FF000000"/>
      <name val="Calibri"/>
      <family val="2"/>
      <scheme val="minor"/>
    </font>
    <font>
      <i/>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20"/>
      <name val="Arial"/>
      <family val="2"/>
    </font>
    <font>
      <i/>
      <sz val="12"/>
      <color theme="0"/>
      <name val="Calibri"/>
      <family val="2"/>
      <scheme val="minor"/>
    </font>
    <font>
      <b/>
      <sz val="12"/>
      <color theme="0"/>
      <name val="Calibri"/>
      <family val="2"/>
      <scheme val="minor"/>
    </font>
    <font>
      <i/>
      <sz val="11"/>
      <color theme="0"/>
      <name val="Calibri"/>
      <family val="2"/>
      <scheme val="minor"/>
    </font>
    <font>
      <sz val="8"/>
      <color theme="0"/>
      <name val="Calibri"/>
      <family val="2"/>
      <scheme val="minor"/>
    </font>
    <font>
      <sz val="12"/>
      <color theme="0"/>
      <name val="Calibri"/>
      <family val="2"/>
      <scheme val="minor"/>
    </font>
    <font>
      <b/>
      <sz val="14"/>
      <color theme="0"/>
      <name val="Calibri"/>
      <family val="2"/>
      <scheme val="minor"/>
    </font>
    <font>
      <b/>
      <i/>
      <sz val="14"/>
      <color theme="0"/>
      <name val="Calibri"/>
      <family val="2"/>
      <scheme val="minor"/>
    </font>
    <font>
      <b/>
      <sz val="14"/>
      <name val="Calibri"/>
      <family val="2"/>
      <scheme val="minor"/>
    </font>
    <font>
      <b/>
      <i/>
      <sz val="14"/>
      <name val="Calibri"/>
      <family val="2"/>
      <scheme val="minor"/>
    </font>
    <font>
      <b/>
      <sz val="12"/>
      <color rgb="FF000000"/>
      <name val="Calibri"/>
      <family val="2"/>
      <scheme val="minor"/>
    </font>
    <font>
      <sz val="10"/>
      <color theme="0"/>
      <name val="Calibri"/>
      <family val="2"/>
      <scheme val="minor"/>
    </font>
  </fonts>
  <fills count="4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theme="0" tint="-0.499984740745262"/>
        <bgColor indexed="64"/>
      </patternFill>
    </fill>
    <fill>
      <patternFill patternType="solid">
        <fgColor rgb="FFFFD600"/>
        <bgColor indexed="64"/>
      </patternFill>
    </fill>
    <fill>
      <patternFill patternType="lightDown">
        <fgColor rgb="FFFFC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4D4D4"/>
        <bgColor indexed="64"/>
      </patternFill>
    </fill>
    <fill>
      <patternFill patternType="solid">
        <fgColor rgb="FFFFFF99"/>
        <bgColor indexed="64"/>
      </patternFill>
    </fill>
    <fill>
      <patternFill patternType="solid">
        <fgColor rgb="FFFFFFCC"/>
        <bgColor indexed="64"/>
      </patternFill>
    </fill>
    <fill>
      <patternFill patternType="solid">
        <fgColor rgb="FF92D050"/>
        <bgColor indexed="64"/>
      </patternFill>
    </fill>
    <fill>
      <patternFill patternType="solid">
        <fgColor rgb="FFFF0000"/>
        <bgColor indexed="64"/>
      </patternFill>
    </fill>
  </fills>
  <borders count="2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ck">
        <color indexed="64"/>
      </bottom>
      <diagonal/>
    </border>
    <border>
      <left/>
      <right style="thin">
        <color indexed="64"/>
      </right>
      <top style="medium">
        <color indexed="64"/>
      </top>
      <bottom style="medium">
        <color indexed="64"/>
      </bottom>
      <diagonal/>
    </border>
    <border>
      <left/>
      <right style="medium">
        <color indexed="64"/>
      </right>
      <top/>
      <bottom style="thick">
        <color indexed="64"/>
      </bottom>
      <diagonal/>
    </border>
    <border>
      <left style="thin">
        <color indexed="64"/>
      </left>
      <right style="thick">
        <color rgb="FFFF0000"/>
      </right>
      <top style="medium">
        <color indexed="64"/>
      </top>
      <bottom style="medium">
        <color indexed="64"/>
      </bottom>
      <diagonal/>
    </border>
    <border>
      <left style="medium">
        <color indexed="64"/>
      </left>
      <right style="thick">
        <color rgb="FFFF0000"/>
      </right>
      <top/>
      <bottom style="thick">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indexed="64"/>
      </bottom>
      <diagonal/>
    </border>
    <border>
      <left/>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ck">
        <color indexed="64"/>
      </bottom>
      <diagonal/>
    </border>
    <border>
      <left/>
      <right/>
      <top style="thin">
        <color auto="1"/>
      </top>
      <bottom/>
      <diagonal/>
    </border>
  </borders>
  <cellStyleXfs count="44">
    <xf numFmtId="0" fontId="0" fillId="0" borderId="0"/>
    <xf numFmtId="0" fontId="18" fillId="0" borderId="0" applyNumberFormat="0" applyFill="0" applyBorder="0" applyAlignment="0" applyProtection="0"/>
    <xf numFmtId="0" fontId="19" fillId="0" borderId="14" applyNumberFormat="0" applyFill="0" applyAlignment="0" applyProtection="0"/>
    <xf numFmtId="0" fontId="20" fillId="0" borderId="15" applyNumberFormat="0" applyFill="0" applyAlignment="0" applyProtection="0"/>
    <xf numFmtId="0" fontId="21" fillId="0" borderId="16" applyNumberFormat="0" applyFill="0" applyAlignment="0" applyProtection="0"/>
    <xf numFmtId="0" fontId="21" fillId="0" borderId="0" applyNumberFormat="0" applyFill="0" applyBorder="0" applyAlignment="0" applyProtection="0"/>
    <xf numFmtId="0" fontId="22" fillId="9" borderId="0" applyNumberFormat="0" applyBorder="0" applyAlignment="0" applyProtection="0"/>
    <xf numFmtId="0" fontId="23" fillId="10" borderId="0" applyNumberFormat="0" applyBorder="0" applyAlignment="0" applyProtection="0"/>
    <xf numFmtId="0" fontId="24" fillId="11" borderId="0" applyNumberFormat="0" applyBorder="0" applyAlignment="0" applyProtection="0"/>
    <xf numFmtId="0" fontId="25" fillId="12" borderId="17" applyNumberFormat="0" applyAlignment="0" applyProtection="0"/>
    <xf numFmtId="0" fontId="26" fillId="13" borderId="18" applyNumberFormat="0" applyAlignment="0" applyProtection="0"/>
    <xf numFmtId="0" fontId="27" fillId="13" borderId="17" applyNumberFormat="0" applyAlignment="0" applyProtection="0"/>
    <xf numFmtId="0" fontId="28" fillId="0" borderId="19" applyNumberFormat="0" applyFill="0" applyAlignment="0" applyProtection="0"/>
    <xf numFmtId="0" fontId="14" fillId="14" borderId="20" applyNumberFormat="0" applyAlignment="0" applyProtection="0"/>
    <xf numFmtId="0" fontId="29" fillId="0" borderId="0" applyNumberFormat="0" applyFill="0" applyBorder="0" applyAlignment="0" applyProtection="0"/>
    <xf numFmtId="0" fontId="17" fillId="15" borderId="21" applyNumberFormat="0" applyFont="0" applyAlignment="0" applyProtection="0"/>
    <xf numFmtId="0" fontId="30" fillId="0" borderId="0" applyNumberFormat="0" applyFill="0" applyBorder="0" applyAlignment="0" applyProtection="0"/>
    <xf numFmtId="0" fontId="10" fillId="0" borderId="22" applyNumberFormat="0" applyFill="0" applyAlignment="0" applyProtection="0"/>
    <xf numFmtId="0" fontId="31"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31" fillId="20"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31"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31" fillId="28"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31"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31"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164" fontId="17" fillId="0" borderId="0" applyFont="0" applyFill="0" applyBorder="0" applyAlignment="0" applyProtection="0"/>
    <xf numFmtId="164" fontId="17" fillId="0" borderId="0" applyFont="0" applyFill="0" applyBorder="0" applyAlignment="0" applyProtection="0"/>
  </cellStyleXfs>
  <cellXfs count="167">
    <xf numFmtId="0" fontId="0" fillId="0" borderId="0" xfId="0"/>
    <xf numFmtId="0" fontId="0" fillId="0" borderId="0" xfId="0" applyAlignment="1">
      <alignment vertical="top" wrapText="1"/>
    </xf>
    <xf numFmtId="0" fontId="5" fillId="2" borderId="1" xfId="0" applyFont="1" applyFill="1" applyBorder="1" applyAlignment="1">
      <alignment vertical="top"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wrapText="1"/>
    </xf>
    <xf numFmtId="0" fontId="1" fillId="0" borderId="4" xfId="0" applyFont="1" applyBorder="1" applyAlignment="1">
      <alignment wrapText="1"/>
    </xf>
    <xf numFmtId="0" fontId="1" fillId="0" borderId="6" xfId="0" applyFont="1" applyBorder="1" applyAlignment="1">
      <alignment wrapText="1"/>
    </xf>
    <xf numFmtId="0" fontId="1" fillId="0" borderId="5" xfId="0" applyFont="1" applyBorder="1" applyAlignment="1">
      <alignment wrapText="1"/>
    </xf>
    <xf numFmtId="0" fontId="1" fillId="0" borderId="1" xfId="0" applyFont="1" applyBorder="1" applyAlignment="1">
      <alignment horizontal="center" wrapText="1"/>
    </xf>
    <xf numFmtId="0" fontId="3" fillId="0" borderId="1" xfId="0" applyFont="1" applyBorder="1" applyAlignment="1">
      <alignment horizontal="center" wrapText="1"/>
    </xf>
    <xf numFmtId="0" fontId="1" fillId="0" borderId="7" xfId="0" applyFont="1" applyBorder="1" applyAlignment="1">
      <alignment horizont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1" fillId="0" borderId="0" xfId="0" applyFont="1" applyAlignment="1">
      <alignment horizontal="center" wrapText="1"/>
    </xf>
    <xf numFmtId="0" fontId="0" fillId="0" borderId="0" xfId="0" applyAlignment="1">
      <alignment horizontal="center"/>
    </xf>
    <xf numFmtId="0" fontId="0" fillId="0" borderId="0" xfId="0" applyAlignment="1">
      <alignment horizontal="center" vertical="top" wrapText="1"/>
    </xf>
    <xf numFmtId="0" fontId="5" fillId="2" borderId="1" xfId="0" applyFont="1" applyFill="1" applyBorder="1" applyAlignment="1">
      <alignment horizontal="center" vertical="top" wrapText="1"/>
    </xf>
    <xf numFmtId="0" fontId="3" fillId="4" borderId="1" xfId="0" applyFont="1" applyFill="1" applyBorder="1" applyAlignment="1">
      <alignment horizontal="center" wrapText="1"/>
    </xf>
    <xf numFmtId="0" fontId="10" fillId="4" borderId="1" xfId="0" applyFont="1" applyFill="1" applyBorder="1" applyAlignment="1">
      <alignment horizontal="center"/>
    </xf>
    <xf numFmtId="0" fontId="0" fillId="3" borderId="1" xfId="0" applyFill="1" applyBorder="1" applyAlignment="1">
      <alignment horizontal="center"/>
    </xf>
    <xf numFmtId="0" fontId="0" fillId="0" borderId="1" xfId="0" applyBorder="1" applyAlignment="1">
      <alignment horizontal="center"/>
    </xf>
    <xf numFmtId="0" fontId="0" fillId="4" borderId="1" xfId="0" applyFill="1" applyBorder="1" applyAlignment="1">
      <alignment horizontal="center"/>
    </xf>
    <xf numFmtId="4" fontId="13" fillId="0" borderId="9" xfId="0" applyNumberFormat="1" applyFont="1" applyBorder="1" applyAlignment="1">
      <alignment horizontal="center" vertical="center" wrapText="1"/>
    </xf>
    <xf numFmtId="165" fontId="0" fillId="0" borderId="0" xfId="0" applyNumberFormat="1" applyAlignment="1">
      <alignment horizontal="center"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165" fontId="6" fillId="0" borderId="2" xfId="0" applyNumberFormat="1" applyFont="1" applyBorder="1" applyAlignment="1">
      <alignment horizontal="center" vertical="top" wrapText="1"/>
    </xf>
    <xf numFmtId="165" fontId="6" fillId="0" borderId="3" xfId="0" applyNumberFormat="1" applyFont="1" applyBorder="1" applyAlignment="1">
      <alignment horizontal="center" vertical="top"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165" fontId="6" fillId="0" borderId="10" xfId="0" applyNumberFormat="1" applyFont="1" applyBorder="1" applyAlignment="1">
      <alignment horizontal="center" vertical="top"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14" fillId="6" borderId="1" xfId="0" applyFont="1" applyFill="1" applyBorder="1" applyAlignment="1">
      <alignment horizontal="center" vertical="center" wrapText="1"/>
    </xf>
    <xf numFmtId="0" fontId="5" fillId="7" borderId="1" xfId="0" applyFont="1" applyFill="1" applyBorder="1" applyAlignment="1">
      <alignment horizontal="center"/>
    </xf>
    <xf numFmtId="0" fontId="5" fillId="7" borderId="1" xfId="0" applyFont="1" applyFill="1" applyBorder="1" applyAlignment="1">
      <alignment horizontal="center" wrapText="1"/>
    </xf>
    <xf numFmtId="0" fontId="0" fillId="7" borderId="1" xfId="0" applyFill="1" applyBorder="1" applyAlignment="1">
      <alignment horizontal="center"/>
    </xf>
    <xf numFmtId="0" fontId="1" fillId="7" borderId="1" xfId="0" applyFont="1" applyFill="1" applyBorder="1" applyAlignment="1">
      <alignment horizontal="center" wrapText="1"/>
    </xf>
    <xf numFmtId="0" fontId="0" fillId="0" borderId="4" xfId="0" applyBorder="1" applyAlignment="1">
      <alignment vertical="top" wrapText="1"/>
    </xf>
    <xf numFmtId="0" fontId="1" fillId="0" borderId="6" xfId="0" applyFont="1" applyBorder="1" applyAlignment="1">
      <alignment horizontal="center" vertical="center" wrapText="1"/>
    </xf>
    <xf numFmtId="4" fontId="7" fillId="0" borderId="1" xfId="0" applyNumberFormat="1" applyFont="1" applyBorder="1" applyAlignment="1">
      <alignment horizontal="center" vertical="center" wrapText="1"/>
    </xf>
    <xf numFmtId="4" fontId="7" fillId="0" borderId="6" xfId="0" applyNumberFormat="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8" borderId="1" xfId="0" applyFont="1" applyFill="1" applyBorder="1" applyAlignment="1">
      <alignment horizontal="center" vertical="center" wrapText="1"/>
    </xf>
    <xf numFmtId="0" fontId="0" fillId="0" borderId="1" xfId="0" applyBorder="1" applyAlignment="1">
      <alignment horizontal="center" vertical="top" wrapText="1"/>
    </xf>
    <xf numFmtId="4" fontId="13" fillId="0" borderId="11" xfId="0" applyNumberFormat="1" applyFont="1" applyBorder="1" applyAlignment="1">
      <alignment horizontal="center" vertical="center" wrapText="1"/>
    </xf>
    <xf numFmtId="165" fontId="6" fillId="0" borderId="12" xfId="0" applyNumberFormat="1" applyFont="1" applyBorder="1" applyAlignment="1">
      <alignment horizontal="center" vertical="top" wrapText="1"/>
    </xf>
    <xf numFmtId="0" fontId="8" fillId="2" borderId="1" xfId="0" applyFont="1" applyFill="1" applyBorder="1" applyAlignment="1">
      <alignment horizontal="center" vertical="top" wrapText="1"/>
    </xf>
    <xf numFmtId="0" fontId="15"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wrapText="1"/>
    </xf>
    <xf numFmtId="0" fontId="4" fillId="0" borderId="7" xfId="0" applyFont="1" applyBorder="1" applyAlignment="1">
      <alignment horizontal="center" wrapText="1"/>
    </xf>
    <xf numFmtId="0" fontId="16" fillId="0" borderId="0" xfId="0" applyFont="1" applyAlignment="1">
      <alignment horizontal="center"/>
    </xf>
    <xf numFmtId="0" fontId="16" fillId="0" borderId="0" xfId="0" applyFont="1" applyAlignment="1">
      <alignment horizontal="center" vertical="top" wrapText="1"/>
    </xf>
    <xf numFmtId="0" fontId="0" fillId="40" borderId="0" xfId="0" applyFill="1" applyAlignment="1">
      <alignment horizontal="center"/>
    </xf>
    <xf numFmtId="0" fontId="0" fillId="40" borderId="0" xfId="0" applyFill="1"/>
    <xf numFmtId="0" fontId="0" fillId="40" borderId="0" xfId="0" applyFill="1" applyAlignment="1">
      <alignment horizontal="right"/>
    </xf>
    <xf numFmtId="0" fontId="0" fillId="41" borderId="0" xfId="0" applyFill="1"/>
    <xf numFmtId="49" fontId="0" fillId="41" borderId="0" xfId="0" applyNumberFormat="1" applyFill="1"/>
    <xf numFmtId="0" fontId="0" fillId="42" borderId="0" xfId="0" applyFill="1" applyAlignment="1">
      <alignment horizontal="left" vertical="top" wrapText="1"/>
    </xf>
    <xf numFmtId="0" fontId="1" fillId="7" borderId="1" xfId="0" applyFont="1" applyFill="1" applyBorder="1" applyAlignment="1">
      <alignment horizontal="center" vertical="center" wrapText="1"/>
    </xf>
    <xf numFmtId="4" fontId="7" fillId="7" borderId="1" xfId="0" applyNumberFormat="1" applyFont="1" applyFill="1" applyBorder="1" applyAlignment="1">
      <alignment horizontal="center" vertical="center" wrapText="1"/>
    </xf>
    <xf numFmtId="4" fontId="7" fillId="7" borderId="6" xfId="0" applyNumberFormat="1" applyFont="1" applyFill="1" applyBorder="1" applyAlignment="1">
      <alignment horizontal="center" vertical="center" wrapText="1"/>
    </xf>
    <xf numFmtId="0" fontId="3" fillId="7" borderId="1" xfId="0" applyFont="1" applyFill="1" applyBorder="1" applyAlignment="1">
      <alignment horizontal="center" wrapText="1"/>
    </xf>
    <xf numFmtId="0" fontId="4" fillId="7" borderId="1" xfId="0" applyFont="1" applyFill="1" applyBorder="1" applyAlignment="1">
      <alignment horizontal="center" wrapText="1"/>
    </xf>
    <xf numFmtId="0" fontId="1" fillId="7" borderId="7" xfId="0" applyFont="1" applyFill="1" applyBorder="1" applyAlignment="1">
      <alignment horizontal="center" wrapText="1"/>
    </xf>
    <xf numFmtId="0" fontId="3" fillId="7" borderId="7" xfId="0" applyFont="1" applyFill="1" applyBorder="1" applyAlignment="1">
      <alignment horizontal="center" wrapText="1"/>
    </xf>
    <xf numFmtId="0" fontId="4" fillId="7" borderId="7" xfId="0" applyFont="1" applyFill="1" applyBorder="1" applyAlignment="1">
      <alignment horizontal="center" wrapText="1"/>
    </xf>
    <xf numFmtId="0" fontId="33" fillId="6" borderId="1" xfId="0" applyFont="1" applyFill="1" applyBorder="1" applyAlignment="1">
      <alignment horizontal="center" vertical="center" wrapText="1"/>
    </xf>
    <xf numFmtId="0" fontId="34" fillId="6" borderId="0" xfId="0" applyFont="1" applyFill="1" applyAlignment="1">
      <alignment horizontal="center" vertical="center" wrapText="1"/>
    </xf>
    <xf numFmtId="0" fontId="35" fillId="6" borderId="1" xfId="0" applyFont="1" applyFill="1" applyBorder="1" applyAlignment="1">
      <alignment horizontal="center" vertical="center" wrapText="1"/>
    </xf>
    <xf numFmtId="4" fontId="36" fillId="6" borderId="1" xfId="0" applyNumberFormat="1" applyFont="1" applyFill="1" applyBorder="1" applyAlignment="1">
      <alignment horizontal="center" vertical="center" wrapText="1"/>
    </xf>
    <xf numFmtId="4" fontId="36" fillId="6" borderId="6" xfId="0" applyNumberFormat="1" applyFont="1" applyFill="1" applyBorder="1" applyAlignment="1">
      <alignment horizontal="center" vertical="center" wrapText="1"/>
    </xf>
    <xf numFmtId="0" fontId="34" fillId="6" borderId="1" xfId="0" applyFont="1" applyFill="1" applyBorder="1" applyAlignment="1">
      <alignment horizontal="center" vertical="center" wrapText="1"/>
    </xf>
    <xf numFmtId="0" fontId="37" fillId="6"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0" fillId="40" borderId="1" xfId="0" applyFill="1" applyBorder="1"/>
    <xf numFmtId="0" fontId="0" fillId="40" borderId="1" xfId="0" applyFill="1" applyBorder="1" applyAlignment="1">
      <alignment horizontal="center"/>
    </xf>
    <xf numFmtId="0" fontId="0" fillId="40" borderId="1" xfId="0" applyFill="1" applyBorder="1" applyAlignment="1">
      <alignment horizontal="right"/>
    </xf>
    <xf numFmtId="49" fontId="0" fillId="0" borderId="1" xfId="0" applyNumberFormat="1" applyBorder="1"/>
    <xf numFmtId="4" fontId="0" fillId="0" borderId="1" xfId="0" applyNumberFormat="1" applyBorder="1"/>
    <xf numFmtId="165" fontId="0" fillId="42" borderId="1" xfId="0" applyNumberFormat="1" applyFill="1" applyBorder="1" applyAlignment="1">
      <alignment horizontal="right" vertical="top" wrapText="1"/>
    </xf>
    <xf numFmtId="165" fontId="6" fillId="42" borderId="5" xfId="0" applyNumberFormat="1" applyFont="1" applyFill="1" applyBorder="1" applyAlignment="1">
      <alignment horizontal="right" vertical="top" wrapText="1"/>
    </xf>
    <xf numFmtId="165" fontId="6" fillId="42" borderId="4" xfId="42" applyNumberFormat="1" applyFont="1" applyFill="1" applyBorder="1" applyAlignment="1">
      <alignment horizontal="right" vertical="top" wrapText="1"/>
    </xf>
    <xf numFmtId="165" fontId="0" fillId="42" borderId="1" xfId="42" applyNumberFormat="1" applyFont="1" applyFill="1" applyBorder="1" applyAlignment="1">
      <alignment horizontal="right" vertical="top" wrapText="1"/>
    </xf>
    <xf numFmtId="165" fontId="0" fillId="42" borderId="0" xfId="0" applyNumberFormat="1" applyFill="1" applyAlignment="1">
      <alignment horizontal="right" vertical="top" wrapText="1"/>
    </xf>
    <xf numFmtId="165" fontId="0" fillId="42" borderId="0" xfId="42" applyNumberFormat="1" applyFont="1" applyFill="1" applyAlignment="1">
      <alignment horizontal="right" vertical="top" wrapText="1"/>
    </xf>
    <xf numFmtId="0" fontId="38" fillId="5" borderId="1" xfId="0" applyFont="1" applyFill="1" applyBorder="1" applyAlignment="1">
      <alignment horizontal="center" vertical="center" wrapText="1"/>
    </xf>
    <xf numFmtId="0" fontId="39" fillId="5" borderId="1" xfId="0" applyFont="1" applyFill="1" applyBorder="1" applyAlignment="1">
      <alignment horizontal="center" vertical="center" wrapText="1"/>
    </xf>
    <xf numFmtId="4" fontId="38" fillId="5" borderId="1" xfId="0" applyNumberFormat="1" applyFont="1" applyFill="1" applyBorder="1" applyAlignment="1">
      <alignment horizontal="center" vertical="center" wrapText="1"/>
    </xf>
    <xf numFmtId="165" fontId="38" fillId="5" borderId="5" xfId="0" applyNumberFormat="1" applyFont="1" applyFill="1" applyBorder="1" applyAlignment="1">
      <alignment horizontal="right" vertical="center" wrapText="1"/>
    </xf>
    <xf numFmtId="4" fontId="38" fillId="5" borderId="6" xfId="0" applyNumberFormat="1" applyFont="1" applyFill="1" applyBorder="1" applyAlignment="1">
      <alignment horizontal="center" vertical="center" wrapText="1"/>
    </xf>
    <xf numFmtId="0" fontId="38" fillId="5" borderId="0" xfId="0" applyFont="1" applyFill="1" applyAlignment="1">
      <alignment horizontal="center" vertical="center" wrapText="1"/>
    </xf>
    <xf numFmtId="4" fontId="37" fillId="6" borderId="1" xfId="0" applyNumberFormat="1" applyFont="1" applyFill="1" applyBorder="1" applyAlignment="1">
      <alignment horizontal="center" vertical="center" wrapText="1"/>
    </xf>
    <xf numFmtId="4" fontId="37" fillId="6" borderId="6" xfId="0" applyNumberFormat="1" applyFont="1" applyFill="1" applyBorder="1" applyAlignment="1">
      <alignment horizontal="center" vertical="center" wrapText="1"/>
    </xf>
    <xf numFmtId="0" fontId="40" fillId="4" borderId="1" xfId="0" applyFont="1" applyFill="1" applyBorder="1" applyAlignment="1">
      <alignment horizontal="center" wrapText="1"/>
    </xf>
    <xf numFmtId="0" fontId="41" fillId="4" borderId="1" xfId="0" applyFont="1" applyFill="1" applyBorder="1" applyAlignment="1">
      <alignment horizontal="center" wrapText="1"/>
    </xf>
    <xf numFmtId="0" fontId="40" fillId="4" borderId="1" xfId="0" applyFont="1" applyFill="1" applyBorder="1" applyAlignment="1">
      <alignment horizontal="center" vertical="center" wrapText="1"/>
    </xf>
    <xf numFmtId="4" fontId="40" fillId="4" borderId="1" xfId="0" applyNumberFormat="1" applyFont="1" applyFill="1" applyBorder="1" applyAlignment="1">
      <alignment horizontal="center" vertical="center" wrapText="1"/>
    </xf>
    <xf numFmtId="165" fontId="40" fillId="4" borderId="5" xfId="0" applyNumberFormat="1" applyFont="1" applyFill="1" applyBorder="1" applyAlignment="1">
      <alignment horizontal="right" vertical="center" wrapText="1"/>
    </xf>
    <xf numFmtId="4" fontId="40" fillId="4" borderId="6" xfId="0" applyNumberFormat="1" applyFont="1" applyFill="1" applyBorder="1" applyAlignment="1">
      <alignment horizontal="center" vertical="center" wrapText="1"/>
    </xf>
    <xf numFmtId="0" fontId="40" fillId="4" borderId="1" xfId="0" applyFont="1" applyFill="1" applyBorder="1" applyAlignment="1">
      <alignment horizontal="center"/>
    </xf>
    <xf numFmtId="0" fontId="40" fillId="4" borderId="7" xfId="0" applyFont="1" applyFill="1" applyBorder="1" applyAlignment="1">
      <alignment horizontal="center" wrapText="1"/>
    </xf>
    <xf numFmtId="0" fontId="41" fillId="4" borderId="7" xfId="0" applyFont="1" applyFill="1" applyBorder="1" applyAlignment="1">
      <alignment horizontal="center" wrapText="1"/>
    </xf>
    <xf numFmtId="165" fontId="38" fillId="5" borderId="4" xfId="0" applyNumberFormat="1" applyFont="1" applyFill="1" applyBorder="1" applyAlignment="1">
      <alignment horizontal="right" vertical="center" wrapText="1"/>
    </xf>
    <xf numFmtId="165" fontId="38" fillId="5" borderId="1" xfId="0" applyNumberFormat="1" applyFont="1" applyFill="1" applyBorder="1" applyAlignment="1">
      <alignment horizontal="right" vertical="center" wrapText="1"/>
    </xf>
    <xf numFmtId="0" fontId="0" fillId="0" borderId="25" xfId="0" applyBorder="1" applyAlignment="1">
      <alignment vertical="top" wrapText="1"/>
    </xf>
    <xf numFmtId="165" fontId="38" fillId="5" borderId="6" xfId="0" applyNumberFormat="1" applyFont="1" applyFill="1" applyBorder="1" applyAlignment="1">
      <alignment horizontal="right" vertical="center" wrapText="1"/>
    </xf>
    <xf numFmtId="165" fontId="38" fillId="5" borderId="4" xfId="42" applyNumberFormat="1" applyFont="1" applyFill="1" applyBorder="1" applyAlignment="1">
      <alignment horizontal="right" vertical="center" wrapText="1"/>
    </xf>
    <xf numFmtId="165" fontId="40" fillId="4" borderId="4" xfId="0" applyNumberFormat="1" applyFont="1" applyFill="1" applyBorder="1" applyAlignment="1">
      <alignment horizontal="right" vertical="center" wrapText="1"/>
    </xf>
    <xf numFmtId="0" fontId="7" fillId="0" borderId="25" xfId="0" applyFont="1" applyBorder="1" applyAlignment="1">
      <alignment horizontal="center" wrapText="1"/>
    </xf>
    <xf numFmtId="165" fontId="0" fillId="42" borderId="26" xfId="42" applyNumberFormat="1" applyFont="1" applyFill="1" applyBorder="1" applyAlignment="1">
      <alignment horizontal="right" vertical="top" wrapText="1"/>
    </xf>
    <xf numFmtId="165" fontId="40" fillId="4" borderId="1" xfId="0" applyNumberFormat="1" applyFont="1" applyFill="1" applyBorder="1" applyAlignment="1">
      <alignment horizontal="right" vertical="center" wrapText="1"/>
    </xf>
    <xf numFmtId="165" fontId="0" fillId="42" borderId="7" xfId="42" applyNumberFormat="1" applyFont="1" applyFill="1" applyBorder="1" applyAlignment="1">
      <alignment horizontal="right" vertical="top" wrapText="1"/>
    </xf>
    <xf numFmtId="4" fontId="42" fillId="0" borderId="9" xfId="0" applyNumberFormat="1" applyFont="1" applyBorder="1" applyAlignment="1">
      <alignment horizontal="center" vertical="center" wrapText="1"/>
    </xf>
    <xf numFmtId="4" fontId="42" fillId="0" borderId="13" xfId="0" applyNumberFormat="1" applyFont="1" applyBorder="1" applyAlignment="1">
      <alignment horizontal="center" vertical="center" wrapText="1"/>
    </xf>
    <xf numFmtId="165" fontId="42" fillId="42" borderId="23" xfId="0" applyNumberFormat="1" applyFont="1" applyFill="1" applyBorder="1" applyAlignment="1">
      <alignment horizontal="right" vertical="center" wrapText="1"/>
    </xf>
    <xf numFmtId="165" fontId="42" fillId="42" borderId="27" xfId="0" applyNumberFormat="1" applyFont="1" applyFill="1" applyBorder="1" applyAlignment="1">
      <alignment horizontal="right" vertical="center" wrapText="1"/>
    </xf>
    <xf numFmtId="0" fontId="0" fillId="42" borderId="0" xfId="0" applyFill="1" applyAlignment="1">
      <alignment horizontal="right"/>
    </xf>
    <xf numFmtId="0" fontId="0" fillId="42" borderId="0" xfId="0" applyFill="1" applyAlignment="1">
      <alignment horizontal="center"/>
    </xf>
    <xf numFmtId="4" fontId="0" fillId="42" borderId="0" xfId="0" applyNumberFormat="1" applyFill="1"/>
    <xf numFmtId="0" fontId="0" fillId="42" borderId="0" xfId="0" applyFill="1"/>
    <xf numFmtId="165" fontId="43" fillId="6" borderId="24" xfId="0" applyNumberFormat="1" applyFont="1" applyFill="1" applyBorder="1" applyAlignment="1">
      <alignment horizontal="right" vertical="center" wrapText="1"/>
    </xf>
    <xf numFmtId="165" fontId="43" fillId="6" borderId="4" xfId="0" applyNumberFormat="1" applyFont="1" applyFill="1" applyBorder="1" applyAlignment="1">
      <alignment horizontal="right" vertical="center" wrapText="1"/>
    </xf>
    <xf numFmtId="165" fontId="43" fillId="6" borderId="5" xfId="0" applyNumberFormat="1" applyFont="1" applyFill="1" applyBorder="1" applyAlignment="1">
      <alignment horizontal="right" vertical="center" wrapText="1"/>
    </xf>
    <xf numFmtId="165" fontId="43" fillId="6" borderId="1" xfId="0" applyNumberFormat="1" applyFont="1" applyFill="1" applyBorder="1" applyAlignment="1">
      <alignment horizontal="right" vertical="center" wrapText="1"/>
    </xf>
    <xf numFmtId="165" fontId="43" fillId="6" borderId="6" xfId="0" applyNumberFormat="1" applyFont="1" applyFill="1" applyBorder="1" applyAlignment="1">
      <alignment horizontal="right" vertical="center" wrapText="1"/>
    </xf>
    <xf numFmtId="165" fontId="13" fillId="7" borderId="1" xfId="0" applyNumberFormat="1" applyFont="1" applyFill="1" applyBorder="1" applyAlignment="1">
      <alignment horizontal="right" vertical="center" wrapText="1"/>
    </xf>
    <xf numFmtId="165" fontId="13" fillId="7" borderId="5" xfId="0" applyNumberFormat="1" applyFont="1" applyFill="1" applyBorder="1" applyAlignment="1">
      <alignment horizontal="right" vertical="center" wrapText="1"/>
    </xf>
    <xf numFmtId="165" fontId="13" fillId="7" borderId="4" xfId="0" applyNumberFormat="1" applyFont="1" applyFill="1" applyBorder="1" applyAlignment="1">
      <alignment horizontal="right" vertical="center" wrapText="1"/>
    </xf>
    <xf numFmtId="4" fontId="0" fillId="0" borderId="0" xfId="0" applyNumberFormat="1"/>
    <xf numFmtId="4" fontId="0" fillId="0" borderId="28" xfId="0" applyNumberFormat="1" applyBorder="1"/>
    <xf numFmtId="0" fontId="12" fillId="43"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4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0" xfId="0" applyNumberFormat="1"/>
    <xf numFmtId="165" fontId="0" fillId="0" borderId="0" xfId="0" applyNumberFormat="1" applyAlignment="1">
      <alignment vertical="top" wrapText="1"/>
    </xf>
    <xf numFmtId="0" fontId="14" fillId="6" borderId="1" xfId="0" applyFont="1" applyFill="1" applyBorder="1" applyAlignment="1">
      <alignment vertical="center" wrapText="1"/>
    </xf>
    <xf numFmtId="0" fontId="8" fillId="2" borderId="1" xfId="0" applyFont="1" applyFill="1" applyBorder="1" applyAlignment="1">
      <alignment horizontal="center" vertical="top" wrapText="1"/>
    </xf>
    <xf numFmtId="0" fontId="2" fillId="5" borderId="1" xfId="0" applyFont="1" applyFill="1" applyBorder="1" applyAlignment="1">
      <alignment vertical="center" wrapText="1"/>
    </xf>
    <xf numFmtId="165" fontId="8" fillId="2" borderId="1" xfId="0" applyNumberFormat="1" applyFont="1" applyFill="1" applyBorder="1" applyAlignment="1">
      <alignment horizontal="center" vertical="top" wrapText="1"/>
    </xf>
    <xf numFmtId="0" fontId="9" fillId="0" borderId="1" xfId="0" applyFont="1" applyBorder="1" applyAlignment="1">
      <alignment horizontal="center" vertical="center" wrapText="1"/>
    </xf>
    <xf numFmtId="165" fontId="8" fillId="0" borderId="1" xfId="0" applyNumberFormat="1" applyFont="1" applyBorder="1" applyAlignment="1">
      <alignment horizontal="center" vertical="top" wrapText="1"/>
    </xf>
    <xf numFmtId="165" fontId="8" fillId="42" borderId="4" xfId="0" applyNumberFormat="1" applyFont="1" applyFill="1" applyBorder="1" applyAlignment="1">
      <alignment horizontal="right" vertical="top" wrapText="1"/>
    </xf>
    <xf numFmtId="165" fontId="8" fillId="42" borderId="6" xfId="0" applyNumberFormat="1" applyFont="1" applyFill="1" applyBorder="1" applyAlignment="1">
      <alignment horizontal="right" vertical="top" wrapText="1"/>
    </xf>
    <xf numFmtId="0" fontId="34" fillId="5" borderId="1" xfId="0" applyFont="1" applyFill="1" applyBorder="1" applyAlignment="1">
      <alignment vertical="center" wrapText="1"/>
    </xf>
    <xf numFmtId="0" fontId="40" fillId="4" borderId="4" xfId="0" applyFont="1" applyFill="1" applyBorder="1" applyAlignment="1">
      <alignment horizontal="left" wrapText="1"/>
    </xf>
    <xf numFmtId="0" fontId="40" fillId="4" borderId="5" xfId="0" applyFont="1" applyFill="1" applyBorder="1" applyAlignment="1">
      <alignment horizontal="left" wrapText="1"/>
    </xf>
    <xf numFmtId="0" fontId="40" fillId="4" borderId="6" xfId="0" applyFont="1" applyFill="1" applyBorder="1" applyAlignment="1">
      <alignment horizontal="left" wrapText="1"/>
    </xf>
    <xf numFmtId="0" fontId="14" fillId="6" borderId="4" xfId="0" applyFont="1" applyFill="1" applyBorder="1" applyAlignment="1">
      <alignment vertical="center" wrapText="1"/>
    </xf>
    <xf numFmtId="0" fontId="14" fillId="6" borderId="5" xfId="0" applyFont="1" applyFill="1" applyBorder="1" applyAlignment="1">
      <alignment vertical="center" wrapText="1"/>
    </xf>
    <xf numFmtId="0" fontId="14" fillId="6" borderId="6" xfId="0" applyFont="1" applyFill="1" applyBorder="1" applyAlignment="1">
      <alignment vertical="center" wrapText="1"/>
    </xf>
    <xf numFmtId="0" fontId="1" fillId="7" borderId="4" xfId="0" applyFont="1" applyFill="1" applyBorder="1" applyAlignment="1">
      <alignment horizontal="left" wrapText="1"/>
    </xf>
    <xf numFmtId="0" fontId="1" fillId="7" borderId="5" xfId="0" applyFont="1" applyFill="1" applyBorder="1" applyAlignment="1">
      <alignment horizontal="left" wrapText="1"/>
    </xf>
    <xf numFmtId="0" fontId="1" fillId="7" borderId="6" xfId="0" applyFont="1" applyFill="1" applyBorder="1" applyAlignment="1">
      <alignment horizontal="left" wrapText="1"/>
    </xf>
    <xf numFmtId="0" fontId="5" fillId="7" borderId="4" xfId="0" applyFont="1" applyFill="1" applyBorder="1" applyAlignment="1">
      <alignment horizontal="left" wrapText="1"/>
    </xf>
    <xf numFmtId="0" fontId="5" fillId="7" borderId="5" xfId="0" applyFont="1" applyFill="1" applyBorder="1" applyAlignment="1">
      <alignment horizontal="left" wrapText="1"/>
    </xf>
    <xf numFmtId="0" fontId="5" fillId="7" borderId="6" xfId="0" applyFont="1" applyFill="1" applyBorder="1" applyAlignment="1">
      <alignment horizontal="left" wrapText="1"/>
    </xf>
    <xf numFmtId="0" fontId="0" fillId="40" borderId="0" xfId="0" applyFill="1" applyAlignment="1">
      <alignment horizontal="center"/>
    </xf>
    <xf numFmtId="0" fontId="32" fillId="0" borderId="0" xfId="0" applyFont="1"/>
    <xf numFmtId="49" fontId="0" fillId="0" borderId="0" xfId="0" applyNumberForma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aluta" xfId="42" builtinId="4"/>
    <cellStyle name="Valuta 2" xfId="43" xr:uid="{38E11E09-264F-454A-8789-BB0022433DCE}"/>
    <cellStyle name="Verklarende tekst" xfId="16" builtinId="53" customBuiltin="1"/>
    <cellStyle name="Waarschuwingstekst" xfId="14" builtinId="11"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FFD600"/>
      <color rgb="FFFFFF99"/>
      <color rgb="FFE6B263"/>
      <color rgb="FFAD8D5D"/>
      <color rgb="FFFFCC00"/>
      <color rgb="FFFFCC66"/>
      <color rgb="FF006FB7"/>
      <color rgb="FF39B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2641023</xdr:colOff>
      <xdr:row>0</xdr:row>
      <xdr:rowOff>95250</xdr:rowOff>
    </xdr:from>
    <xdr:to>
      <xdr:col>4</xdr:col>
      <xdr:colOff>3675265</xdr:colOff>
      <xdr:row>0</xdr:row>
      <xdr:rowOff>548985</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7091" y="95250"/>
          <a:ext cx="1030432" cy="44611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77"/>
  <sheetViews>
    <sheetView tabSelected="1" zoomScale="110" zoomScaleNormal="110" workbookViewId="0">
      <selection activeCell="AK10" sqref="AK10"/>
    </sheetView>
  </sheetViews>
  <sheetFormatPr defaultColWidth="9.109375" defaultRowHeight="14.4" x14ac:dyDescent="0.3"/>
  <cols>
    <col min="1" max="1" width="9.109375" style="64"/>
    <col min="2" max="2" width="7.109375" style="18" bestFit="1" customWidth="1"/>
    <col min="3" max="3" width="9.5546875" style="18" customWidth="1"/>
    <col min="4" max="4" width="7.33203125" style="18" customWidth="1"/>
    <col min="5" max="5" width="59.5546875" style="1" bestFit="1" customWidth="1"/>
    <col min="6" max="7" width="9.5546875" style="1" bestFit="1" customWidth="1"/>
    <col min="8" max="8" width="10.44140625" style="1" bestFit="1" customWidth="1"/>
    <col min="9" max="10" width="9.5546875" style="1" bestFit="1" customWidth="1"/>
    <col min="11" max="13" width="9.5546875" style="1" hidden="1" customWidth="1"/>
    <col min="14" max="14" width="32.6640625" style="1" hidden="1" customWidth="1"/>
    <col min="15" max="15" width="29.33203125" style="58" hidden="1" customWidth="1"/>
    <col min="16" max="16" width="12.88671875" style="47" customWidth="1"/>
    <col min="17" max="17" width="11" style="26" bestFit="1" customWidth="1"/>
    <col min="18" max="18" width="14" style="26" bestFit="1" customWidth="1"/>
    <col min="19" max="19" width="11.88671875" style="26" customWidth="1"/>
    <col min="20" max="20" width="15.44140625" style="26" customWidth="1"/>
    <col min="21" max="21" width="11.88671875" style="26" bestFit="1" customWidth="1"/>
    <col min="22" max="22" width="15.44140625" style="26" bestFit="1" customWidth="1"/>
    <col min="23" max="23" width="11.88671875" style="26" bestFit="1" customWidth="1"/>
    <col min="24" max="24" width="15.44140625" style="26" bestFit="1" customWidth="1"/>
    <col min="25" max="25" width="16.33203125" style="90" bestFit="1" customWidth="1"/>
    <col min="26" max="26" width="15.109375" style="91" bestFit="1" customWidth="1"/>
    <col min="27" max="28" width="11.88671875" style="26" hidden="1" customWidth="1"/>
    <col min="29" max="29" width="9.88671875" style="26" bestFit="1" customWidth="1"/>
    <col min="30" max="30" width="14" style="26" bestFit="1" customWidth="1"/>
    <col min="31" max="31" width="9.88671875" style="26" bestFit="1" customWidth="1"/>
    <col min="32" max="32" width="14" style="26" bestFit="1" customWidth="1"/>
    <col min="33" max="33" width="9.88671875" style="26" bestFit="1" customWidth="1"/>
    <col min="34" max="34" width="14" style="26" bestFit="1" customWidth="1"/>
    <col min="35" max="16384" width="9.109375" style="1"/>
  </cols>
  <sheetData>
    <row r="1" spans="1:35" ht="54" customHeight="1" thickBot="1" x14ac:dyDescent="0.35">
      <c r="B1" s="147" t="s">
        <v>16</v>
      </c>
      <c r="C1" s="147"/>
      <c r="D1" s="147"/>
      <c r="E1" s="147"/>
      <c r="F1" s="144" t="s">
        <v>0</v>
      </c>
      <c r="G1" s="144"/>
      <c r="H1" s="144"/>
      <c r="I1" s="144"/>
      <c r="J1" s="144" t="s">
        <v>12</v>
      </c>
      <c r="K1" s="144"/>
      <c r="L1" s="144"/>
      <c r="M1" s="144"/>
      <c r="N1" s="52"/>
      <c r="O1" s="53"/>
      <c r="P1" s="27"/>
      <c r="Q1" s="148" t="s">
        <v>13</v>
      </c>
      <c r="R1" s="148"/>
      <c r="S1" s="148"/>
      <c r="T1" s="148"/>
      <c r="U1" s="148"/>
      <c r="V1" s="148"/>
      <c r="W1" s="148"/>
      <c r="X1" s="148"/>
      <c r="Y1" s="149" t="s">
        <v>445</v>
      </c>
      <c r="Z1" s="150"/>
      <c r="AA1" s="146" t="s">
        <v>14</v>
      </c>
      <c r="AB1" s="146"/>
      <c r="AC1" s="146"/>
      <c r="AD1" s="146"/>
      <c r="AE1" s="146"/>
      <c r="AF1" s="146"/>
      <c r="AG1" s="146"/>
      <c r="AH1" s="146"/>
    </row>
    <row r="2" spans="1:35" ht="29.4" thickBot="1" x14ac:dyDescent="0.35">
      <c r="A2" s="64" t="s">
        <v>412</v>
      </c>
      <c r="B2" s="19" t="s">
        <v>1</v>
      </c>
      <c r="C2" s="19" t="s">
        <v>2</v>
      </c>
      <c r="D2" s="19" t="s">
        <v>4</v>
      </c>
      <c r="E2" s="2" t="s">
        <v>3</v>
      </c>
      <c r="F2" s="3">
        <v>2025</v>
      </c>
      <c r="G2" s="3">
        <v>2026</v>
      </c>
      <c r="H2" s="3">
        <v>2027</v>
      </c>
      <c r="I2" s="3">
        <v>2028</v>
      </c>
      <c r="J2" s="3">
        <v>2025</v>
      </c>
      <c r="K2" s="3">
        <v>2026</v>
      </c>
      <c r="L2" s="3">
        <v>2027</v>
      </c>
      <c r="M2" s="3">
        <v>2028</v>
      </c>
      <c r="N2" s="3" t="s">
        <v>341</v>
      </c>
      <c r="O2" s="54" t="s">
        <v>211</v>
      </c>
      <c r="P2" s="27" t="s">
        <v>202</v>
      </c>
      <c r="Q2" s="30" t="s">
        <v>203</v>
      </c>
      <c r="R2" s="31" t="s">
        <v>204</v>
      </c>
      <c r="S2" s="30" t="s">
        <v>205</v>
      </c>
      <c r="T2" s="31" t="s">
        <v>206</v>
      </c>
      <c r="U2" s="30" t="s">
        <v>207</v>
      </c>
      <c r="V2" s="31" t="s">
        <v>208</v>
      </c>
      <c r="W2" s="30" t="s">
        <v>209</v>
      </c>
      <c r="X2" s="51" t="s">
        <v>210</v>
      </c>
      <c r="Y2" s="87" t="s">
        <v>423</v>
      </c>
      <c r="Z2" s="88" t="s">
        <v>424</v>
      </c>
      <c r="AA2" s="34" t="s">
        <v>203</v>
      </c>
      <c r="AB2" s="31" t="s">
        <v>204</v>
      </c>
      <c r="AC2" s="30" t="s">
        <v>205</v>
      </c>
      <c r="AD2" s="31" t="s">
        <v>206</v>
      </c>
      <c r="AE2" s="30" t="s">
        <v>207</v>
      </c>
      <c r="AF2" s="31" t="s">
        <v>208</v>
      </c>
      <c r="AG2" s="30" t="s">
        <v>209</v>
      </c>
      <c r="AH2" s="31" t="s">
        <v>210</v>
      </c>
    </row>
    <row r="3" spans="1:35" ht="42.6" customHeight="1" thickBot="1" x14ac:dyDescent="0.35">
      <c r="A3" s="64">
        <f>P3</f>
        <v>0</v>
      </c>
      <c r="B3" s="35" t="s">
        <v>15</v>
      </c>
      <c r="C3" s="36"/>
      <c r="D3" s="36"/>
      <c r="E3" s="145" t="s">
        <v>289</v>
      </c>
      <c r="F3" s="145"/>
      <c r="G3" s="145"/>
      <c r="H3" s="145"/>
      <c r="I3" s="145"/>
      <c r="J3" s="92"/>
      <c r="K3" s="92"/>
      <c r="L3" s="92"/>
      <c r="M3" s="92"/>
      <c r="N3" s="92"/>
      <c r="O3" s="93"/>
      <c r="P3" s="92"/>
      <c r="Q3" s="94"/>
      <c r="R3" s="94"/>
      <c r="S3" s="94"/>
      <c r="T3" s="94"/>
      <c r="U3" s="94"/>
      <c r="V3" s="94"/>
      <c r="W3" s="94"/>
      <c r="X3" s="94"/>
      <c r="Y3" s="95">
        <f>SUM(Y10+Y7+Y4)</f>
        <v>79.55</v>
      </c>
      <c r="Z3" s="110">
        <f>SUM(Z10+Z7+Z4)</f>
        <v>0</v>
      </c>
      <c r="AA3" s="96"/>
      <c r="AB3" s="94"/>
      <c r="AC3" s="94"/>
      <c r="AD3" s="94"/>
      <c r="AE3" s="94"/>
      <c r="AF3" s="94"/>
      <c r="AG3" s="94"/>
      <c r="AH3" s="94"/>
    </row>
    <row r="4" spans="1:35" ht="31.8" thickBot="1" x14ac:dyDescent="0.35">
      <c r="A4" s="64">
        <f t="shared" ref="A4:A67" si="0">P4</f>
        <v>0</v>
      </c>
      <c r="B4" s="28"/>
      <c r="C4" s="37" t="s">
        <v>156</v>
      </c>
      <c r="D4" s="37"/>
      <c r="E4" s="143" t="s">
        <v>290</v>
      </c>
      <c r="F4" s="143"/>
      <c r="G4" s="143"/>
      <c r="H4" s="143"/>
      <c r="I4" s="143"/>
      <c r="J4" s="73"/>
      <c r="K4" s="73"/>
      <c r="L4" s="73"/>
      <c r="M4" s="73"/>
      <c r="N4" s="74" t="s">
        <v>342</v>
      </c>
      <c r="O4" s="75" t="s">
        <v>331</v>
      </c>
      <c r="P4" s="75"/>
      <c r="Q4" s="76"/>
      <c r="R4" s="76"/>
      <c r="S4" s="76"/>
      <c r="T4" s="76"/>
      <c r="U4" s="76"/>
      <c r="V4" s="76"/>
      <c r="W4" s="76"/>
      <c r="X4" s="76"/>
      <c r="Y4" s="127">
        <f>SUM(Y5:Y6)</f>
        <v>79.55</v>
      </c>
      <c r="Z4" s="128">
        <f>SUM(Z5:Z6)</f>
        <v>0</v>
      </c>
      <c r="AA4" s="77"/>
      <c r="AB4" s="76"/>
      <c r="AC4" s="76"/>
      <c r="AD4" s="76"/>
      <c r="AE4" s="76"/>
      <c r="AF4" s="76"/>
      <c r="AG4" s="76"/>
      <c r="AH4" s="76"/>
      <c r="AI4" s="111"/>
    </row>
    <row r="5" spans="1:35" ht="15.9" customHeight="1" thickBot="1" x14ac:dyDescent="0.35">
      <c r="A5" s="64" t="str">
        <f t="shared" si="0"/>
        <v>A0012</v>
      </c>
      <c r="B5" s="28"/>
      <c r="C5" s="49"/>
      <c r="D5" s="28">
        <v>1</v>
      </c>
      <c r="E5" s="4" t="s">
        <v>155</v>
      </c>
      <c r="F5" s="27" t="s">
        <v>324</v>
      </c>
      <c r="G5" s="27"/>
      <c r="H5" s="27" t="s">
        <v>324</v>
      </c>
      <c r="I5" s="27"/>
      <c r="J5" s="137" t="s">
        <v>324</v>
      </c>
      <c r="K5" s="33"/>
      <c r="L5" s="33"/>
      <c r="M5" s="33"/>
      <c r="N5" s="33"/>
      <c r="O5" s="29"/>
      <c r="P5" s="27" t="s">
        <v>191</v>
      </c>
      <c r="Q5" s="44">
        <v>1000</v>
      </c>
      <c r="R5" s="44">
        <v>0</v>
      </c>
      <c r="S5" s="44">
        <v>500</v>
      </c>
      <c r="T5" s="44">
        <v>0</v>
      </c>
      <c r="U5" s="44">
        <v>500</v>
      </c>
      <c r="V5" s="44">
        <v>0</v>
      </c>
      <c r="W5" s="44">
        <v>500</v>
      </c>
      <c r="X5" s="44">
        <v>0</v>
      </c>
      <c r="Y5" s="86">
        <f>IFERROR(VLOOKUP(A5,'Import Bkhd'!$A$1:$L$347,10,FALSE),"€  0,00")</f>
        <v>79.55</v>
      </c>
      <c r="Z5" s="89">
        <f>IFERROR(VLOOKUP(A5,'Import Bkhd'!$A$1:$L$347,11,FALSE),"€  0,00")</f>
        <v>0</v>
      </c>
      <c r="AA5" s="45">
        <v>0</v>
      </c>
      <c r="AB5" s="44">
        <v>0</v>
      </c>
      <c r="AC5" s="44">
        <v>0</v>
      </c>
      <c r="AD5" s="44">
        <v>0</v>
      </c>
      <c r="AE5" s="44">
        <v>0</v>
      </c>
      <c r="AF5" s="44">
        <v>0</v>
      </c>
      <c r="AG5" s="44">
        <v>0</v>
      </c>
      <c r="AH5" s="44">
        <v>0</v>
      </c>
    </row>
    <row r="6" spans="1:35" ht="30.75" customHeight="1" thickBot="1" x14ac:dyDescent="0.35">
      <c r="A6" s="64">
        <f t="shared" si="0"/>
        <v>0</v>
      </c>
      <c r="B6" s="28"/>
      <c r="C6" s="49"/>
      <c r="D6" s="28">
        <v>2</v>
      </c>
      <c r="E6" s="4" t="s">
        <v>321</v>
      </c>
      <c r="F6" s="27" t="s">
        <v>324</v>
      </c>
      <c r="G6" s="27" t="s">
        <v>324</v>
      </c>
      <c r="H6" s="27" t="s">
        <v>324</v>
      </c>
      <c r="I6" s="27" t="s">
        <v>324</v>
      </c>
      <c r="J6" s="137" t="s">
        <v>324</v>
      </c>
      <c r="K6" s="33"/>
      <c r="L6" s="33"/>
      <c r="M6" s="33"/>
      <c r="N6" s="33"/>
      <c r="O6" s="29"/>
      <c r="P6" s="48"/>
      <c r="Q6" s="44">
        <v>0</v>
      </c>
      <c r="R6" s="44">
        <v>0</v>
      </c>
      <c r="S6" s="44">
        <v>0</v>
      </c>
      <c r="T6" s="44">
        <v>0</v>
      </c>
      <c r="U6" s="44">
        <v>0</v>
      </c>
      <c r="V6" s="44">
        <v>0</v>
      </c>
      <c r="W6" s="44">
        <v>0</v>
      </c>
      <c r="X6" s="44">
        <v>0</v>
      </c>
      <c r="Y6" s="86" t="str">
        <f>IFERROR(VLOOKUP(A6,'Import Bkhd'!$A$1:$L$347,10,FALSE),"€  0,00")</f>
        <v>€  0,00</v>
      </c>
      <c r="Z6" s="89" t="str">
        <f>IFERROR(VLOOKUP(A6,'Import Bkhd'!$A$1:$L$347,11,FALSE),"€  0,00")</f>
        <v>€  0,00</v>
      </c>
      <c r="AA6" s="45">
        <v>0</v>
      </c>
      <c r="AB6" s="44">
        <v>0</v>
      </c>
      <c r="AC6" s="44">
        <v>0</v>
      </c>
      <c r="AD6" s="44">
        <v>0</v>
      </c>
      <c r="AE6" s="44">
        <v>0</v>
      </c>
      <c r="AF6" s="44">
        <v>0</v>
      </c>
      <c r="AG6" s="44">
        <v>0</v>
      </c>
      <c r="AH6" s="44">
        <v>0</v>
      </c>
    </row>
    <row r="7" spans="1:35" ht="47.4" thickBot="1" x14ac:dyDescent="0.35">
      <c r="A7" s="64">
        <f t="shared" si="0"/>
        <v>0</v>
      </c>
      <c r="B7" s="28"/>
      <c r="C7" s="37" t="s">
        <v>157</v>
      </c>
      <c r="D7" s="37"/>
      <c r="E7" s="143" t="s">
        <v>215</v>
      </c>
      <c r="F7" s="143"/>
      <c r="G7" s="143"/>
      <c r="H7" s="143"/>
      <c r="I7" s="143"/>
      <c r="J7" s="73"/>
      <c r="K7" s="73"/>
      <c r="L7" s="73"/>
      <c r="M7" s="73"/>
      <c r="N7" s="74" t="s">
        <v>343</v>
      </c>
      <c r="O7" s="75" t="s">
        <v>330</v>
      </c>
      <c r="P7" s="75"/>
      <c r="Q7" s="76"/>
      <c r="R7" s="76"/>
      <c r="S7" s="76"/>
      <c r="T7" s="76"/>
      <c r="U7" s="76"/>
      <c r="V7" s="76"/>
      <c r="W7" s="76"/>
      <c r="X7" s="76"/>
      <c r="Y7" s="129">
        <f>SUM(Y8:Y9)</f>
        <v>0</v>
      </c>
      <c r="Z7" s="129">
        <f>SUM(Z8:Z9)</f>
        <v>0</v>
      </c>
      <c r="AA7" s="77"/>
      <c r="AB7" s="76"/>
      <c r="AC7" s="76"/>
      <c r="AD7" s="76"/>
      <c r="AE7" s="76"/>
      <c r="AF7" s="76"/>
      <c r="AG7" s="76"/>
      <c r="AH7" s="76"/>
      <c r="AI7" s="111"/>
    </row>
    <row r="8" spans="1:35" ht="16.2" thickBot="1" x14ac:dyDescent="0.35">
      <c r="A8" s="64" t="str">
        <f t="shared" si="0"/>
        <v>A0121</v>
      </c>
      <c r="B8" s="28"/>
      <c r="C8" s="49"/>
      <c r="D8" s="27">
        <v>3</v>
      </c>
      <c r="E8" s="4" t="s">
        <v>218</v>
      </c>
      <c r="F8" s="27"/>
      <c r="G8" s="27" t="s">
        <v>324</v>
      </c>
      <c r="H8" s="27"/>
      <c r="I8" s="27" t="s">
        <v>324</v>
      </c>
      <c r="J8" s="140"/>
      <c r="K8" s="33"/>
      <c r="L8" s="33"/>
      <c r="M8" s="33"/>
      <c r="N8" s="33"/>
      <c r="O8" s="29"/>
      <c r="P8" s="27" t="s">
        <v>254</v>
      </c>
      <c r="Q8" s="44">
        <v>500</v>
      </c>
      <c r="R8" s="44">
        <v>0</v>
      </c>
      <c r="S8" s="44">
        <v>500</v>
      </c>
      <c r="T8" s="44">
        <v>0</v>
      </c>
      <c r="U8" s="44">
        <v>500</v>
      </c>
      <c r="V8" s="44">
        <v>0</v>
      </c>
      <c r="W8" s="44">
        <v>500</v>
      </c>
      <c r="X8" s="44">
        <v>0</v>
      </c>
      <c r="Y8" s="86" t="str">
        <f>IFERROR(VLOOKUP(A8,'Import Bkhd'!$A$1:$L$347,10,FALSE),"€  0,00")</f>
        <v>€  0,00</v>
      </c>
      <c r="Z8" s="89" t="str">
        <f>IFERROR(VLOOKUP(A8,'Import Bkhd'!$A$1:$L$347,11,FALSE),"€  0,00")</f>
        <v>€  0,00</v>
      </c>
      <c r="AA8" s="45">
        <v>0</v>
      </c>
      <c r="AB8" s="44">
        <v>0</v>
      </c>
      <c r="AC8" s="44">
        <v>0</v>
      </c>
      <c r="AD8" s="44">
        <v>0</v>
      </c>
      <c r="AE8" s="44">
        <v>0</v>
      </c>
      <c r="AF8" s="44">
        <v>0</v>
      </c>
      <c r="AG8" s="44">
        <v>0</v>
      </c>
      <c r="AH8" s="44">
        <v>0</v>
      </c>
    </row>
    <row r="9" spans="1:35" ht="16.2" thickBot="1" x14ac:dyDescent="0.35">
      <c r="A9" s="64">
        <f t="shared" si="0"/>
        <v>0</v>
      </c>
      <c r="B9" s="28"/>
      <c r="C9" s="49"/>
      <c r="D9" s="28">
        <v>4</v>
      </c>
      <c r="E9" s="5" t="s">
        <v>219</v>
      </c>
      <c r="F9" s="27" t="s">
        <v>324</v>
      </c>
      <c r="G9" s="27" t="s">
        <v>324</v>
      </c>
      <c r="H9" s="27" t="s">
        <v>324</v>
      </c>
      <c r="I9" s="27" t="s">
        <v>324</v>
      </c>
      <c r="J9" s="137" t="s">
        <v>324</v>
      </c>
      <c r="K9" s="33"/>
      <c r="L9" s="33"/>
      <c r="M9" s="33"/>
      <c r="N9" s="33"/>
      <c r="O9" s="29"/>
      <c r="P9" s="48"/>
      <c r="Q9" s="44">
        <v>0</v>
      </c>
      <c r="R9" s="44">
        <v>0</v>
      </c>
      <c r="S9" s="44">
        <v>0</v>
      </c>
      <c r="T9" s="44">
        <v>0</v>
      </c>
      <c r="U9" s="44">
        <v>0</v>
      </c>
      <c r="V9" s="44">
        <v>0</v>
      </c>
      <c r="W9" s="44">
        <v>0</v>
      </c>
      <c r="X9" s="44">
        <v>0</v>
      </c>
      <c r="Y9" s="86" t="str">
        <f>IFERROR(VLOOKUP(A9,'Import Bkhd'!$A$1:$L$347,10,FALSE),"€  0,00")</f>
        <v>€  0,00</v>
      </c>
      <c r="Z9" s="89" t="str">
        <f>IFERROR(VLOOKUP(A9,'Import Bkhd'!$A$1:$L$347,11,FALSE),"€  0,00")</f>
        <v>€  0,00</v>
      </c>
      <c r="AA9" s="45">
        <v>0</v>
      </c>
      <c r="AB9" s="44">
        <v>0</v>
      </c>
      <c r="AC9" s="44">
        <v>0</v>
      </c>
      <c r="AD9" s="44">
        <v>0</v>
      </c>
      <c r="AE9" s="44">
        <v>0</v>
      </c>
      <c r="AF9" s="44">
        <v>0</v>
      </c>
      <c r="AG9" s="44">
        <v>0</v>
      </c>
      <c r="AH9" s="44">
        <v>0</v>
      </c>
    </row>
    <row r="10" spans="1:35" ht="78.599999999999994" thickBot="1" x14ac:dyDescent="0.35">
      <c r="A10" s="64">
        <f t="shared" si="0"/>
        <v>0</v>
      </c>
      <c r="B10" s="28"/>
      <c r="C10" s="37" t="s">
        <v>158</v>
      </c>
      <c r="D10" s="37"/>
      <c r="E10" s="143" t="s">
        <v>291</v>
      </c>
      <c r="F10" s="143"/>
      <c r="G10" s="143"/>
      <c r="H10" s="143"/>
      <c r="I10" s="143"/>
      <c r="J10" s="73"/>
      <c r="K10" s="73"/>
      <c r="L10" s="73"/>
      <c r="M10" s="73"/>
      <c r="N10" s="74" t="s">
        <v>344</v>
      </c>
      <c r="O10" s="75" t="s">
        <v>330</v>
      </c>
      <c r="P10" s="75"/>
      <c r="Q10" s="76"/>
      <c r="R10" s="76"/>
      <c r="S10" s="76"/>
      <c r="T10" s="76"/>
      <c r="U10" s="76"/>
      <c r="V10" s="76"/>
      <c r="W10" s="76"/>
      <c r="X10" s="76"/>
      <c r="Y10" s="130">
        <f>SUM(Y11:Y13)</f>
        <v>0</v>
      </c>
      <c r="Z10" s="130">
        <f>SUM(Z11:Z13)</f>
        <v>0</v>
      </c>
      <c r="AA10" s="77"/>
      <c r="AB10" s="76"/>
      <c r="AC10" s="76"/>
      <c r="AD10" s="76"/>
      <c r="AE10" s="76"/>
      <c r="AF10" s="76"/>
      <c r="AG10" s="76"/>
      <c r="AH10" s="76"/>
    </row>
    <row r="11" spans="1:35" ht="16.2" thickBot="1" x14ac:dyDescent="0.35">
      <c r="A11" s="64" t="str">
        <f t="shared" si="0"/>
        <v>A0098</v>
      </c>
      <c r="B11" s="28"/>
      <c r="C11" s="49"/>
      <c r="D11" s="27">
        <v>5</v>
      </c>
      <c r="E11" s="4" t="s">
        <v>216</v>
      </c>
      <c r="F11" s="27" t="s">
        <v>324</v>
      </c>
      <c r="G11" s="27" t="s">
        <v>324</v>
      </c>
      <c r="H11" s="27" t="s">
        <v>324</v>
      </c>
      <c r="I11" s="27" t="s">
        <v>324</v>
      </c>
      <c r="J11" s="137" t="s">
        <v>324</v>
      </c>
      <c r="K11" s="33"/>
      <c r="L11" s="33"/>
      <c r="M11" s="33"/>
      <c r="N11" s="33"/>
      <c r="O11" s="29"/>
      <c r="P11" s="27" t="s">
        <v>190</v>
      </c>
      <c r="Q11" s="44">
        <v>3500</v>
      </c>
      <c r="R11" s="44">
        <v>0</v>
      </c>
      <c r="S11" s="44">
        <v>1000</v>
      </c>
      <c r="T11" s="44">
        <v>0</v>
      </c>
      <c r="U11" s="44">
        <v>1000</v>
      </c>
      <c r="V11" s="44">
        <v>0</v>
      </c>
      <c r="W11" s="44">
        <v>1000</v>
      </c>
      <c r="X11" s="44">
        <v>0</v>
      </c>
      <c r="Y11" s="86" t="str">
        <f>IFERROR(VLOOKUP(A11,'Import Bkhd'!$A$1:$L$347,10,FALSE),"€  0,00")</f>
        <v>€  0,00</v>
      </c>
      <c r="Z11" s="89" t="str">
        <f>IFERROR(VLOOKUP(A11,'Import Bkhd'!$A$1:$L$347,11,FALSE),"€  0,00")</f>
        <v>€  0,00</v>
      </c>
      <c r="AA11" s="45">
        <v>0</v>
      </c>
      <c r="AB11" s="44">
        <v>0</v>
      </c>
      <c r="AC11" s="44">
        <v>0</v>
      </c>
      <c r="AD11" s="44">
        <v>0</v>
      </c>
      <c r="AE11" s="44">
        <v>0</v>
      </c>
      <c r="AF11" s="44">
        <v>0</v>
      </c>
      <c r="AG11" s="44">
        <v>0</v>
      </c>
      <c r="AH11" s="44">
        <v>0</v>
      </c>
    </row>
    <row r="12" spans="1:35" ht="16.2" thickBot="1" x14ac:dyDescent="0.35">
      <c r="A12" s="64" t="str">
        <f t="shared" si="0"/>
        <v>A0067</v>
      </c>
      <c r="B12" s="28"/>
      <c r="C12" s="49"/>
      <c r="D12" s="27">
        <v>6</v>
      </c>
      <c r="E12" s="5" t="s">
        <v>217</v>
      </c>
      <c r="F12" s="27" t="s">
        <v>324</v>
      </c>
      <c r="G12" s="27" t="s">
        <v>324</v>
      </c>
      <c r="H12" s="27" t="s">
        <v>324</v>
      </c>
      <c r="I12" s="27" t="s">
        <v>324</v>
      </c>
      <c r="J12" s="137" t="s">
        <v>324</v>
      </c>
      <c r="K12" s="33"/>
      <c r="L12" s="33"/>
      <c r="M12" s="33"/>
      <c r="N12" s="33"/>
      <c r="O12" s="29"/>
      <c r="P12" s="27" t="s">
        <v>255</v>
      </c>
      <c r="Q12" s="44">
        <v>750</v>
      </c>
      <c r="R12" s="44">
        <v>0</v>
      </c>
      <c r="S12" s="44">
        <v>0</v>
      </c>
      <c r="T12" s="44">
        <v>0</v>
      </c>
      <c r="U12" s="44">
        <v>0</v>
      </c>
      <c r="V12" s="44">
        <v>0</v>
      </c>
      <c r="W12" s="44">
        <v>0</v>
      </c>
      <c r="X12" s="44">
        <v>0</v>
      </c>
      <c r="Y12" s="86" t="str">
        <f>IFERROR(VLOOKUP(A12,'Import Bkhd'!$A$1:$L$347,10,FALSE),"€  0,00")</f>
        <v>€  0,00</v>
      </c>
      <c r="Z12" s="89" t="str">
        <f>IFERROR(VLOOKUP(A12,'Import Bkhd'!$A$1:$L$347,11,FALSE),"€  0,00")</f>
        <v>€  0,00</v>
      </c>
      <c r="AA12" s="45">
        <v>0</v>
      </c>
      <c r="AB12" s="44">
        <v>0</v>
      </c>
      <c r="AC12" s="44">
        <v>0</v>
      </c>
      <c r="AD12" s="44">
        <v>0</v>
      </c>
      <c r="AE12" s="44">
        <v>0</v>
      </c>
      <c r="AF12" s="44">
        <v>0</v>
      </c>
      <c r="AG12" s="44">
        <v>0</v>
      </c>
      <c r="AH12" s="44">
        <v>0</v>
      </c>
    </row>
    <row r="13" spans="1:35" ht="16.2" thickBot="1" x14ac:dyDescent="0.35">
      <c r="A13" s="64" t="str">
        <f t="shared" si="0"/>
        <v>A0141</v>
      </c>
      <c r="B13" s="28"/>
      <c r="C13" s="49"/>
      <c r="D13" s="27">
        <v>7</v>
      </c>
      <c r="E13" s="5" t="s">
        <v>286</v>
      </c>
      <c r="F13" s="27" t="s">
        <v>324</v>
      </c>
      <c r="G13" s="27" t="s">
        <v>324</v>
      </c>
      <c r="H13" s="27" t="s">
        <v>324</v>
      </c>
      <c r="I13" s="27" t="s">
        <v>324</v>
      </c>
      <c r="J13" s="139" t="s">
        <v>324</v>
      </c>
      <c r="K13" s="33"/>
      <c r="L13" s="33"/>
      <c r="M13" s="33"/>
      <c r="N13" s="33"/>
      <c r="O13" s="29"/>
      <c r="P13" s="27" t="s">
        <v>287</v>
      </c>
      <c r="Q13" s="44">
        <v>1000</v>
      </c>
      <c r="R13" s="44">
        <v>0</v>
      </c>
      <c r="S13" s="44">
        <v>0</v>
      </c>
      <c r="T13" s="44">
        <v>0</v>
      </c>
      <c r="U13" s="44">
        <v>0</v>
      </c>
      <c r="V13" s="44">
        <v>0</v>
      </c>
      <c r="W13" s="44">
        <v>0</v>
      </c>
      <c r="X13" s="44">
        <v>0</v>
      </c>
      <c r="Y13" s="86" t="str">
        <f>IFERROR(VLOOKUP(A13,'Import Bkhd'!$A$1:$L$347,10,FALSE),"€  0,00")</f>
        <v>€  0,00</v>
      </c>
      <c r="Z13" s="89" t="str">
        <f>IFERROR(VLOOKUP(A13,'Import Bkhd'!$A$1:$L$347,11,FALSE),"€  0,00")</f>
        <v>€  0,00</v>
      </c>
      <c r="AA13" s="45">
        <v>0</v>
      </c>
      <c r="AB13" s="44">
        <v>0</v>
      </c>
      <c r="AC13" s="44">
        <v>0</v>
      </c>
      <c r="AD13" s="44">
        <v>0</v>
      </c>
      <c r="AE13" s="44">
        <v>0</v>
      </c>
      <c r="AF13" s="44">
        <v>0</v>
      </c>
      <c r="AG13" s="44">
        <v>0</v>
      </c>
      <c r="AH13" s="44">
        <v>0</v>
      </c>
    </row>
    <row r="14" spans="1:35" ht="33" customHeight="1" thickBot="1" x14ac:dyDescent="0.35">
      <c r="A14" s="64">
        <f t="shared" si="0"/>
        <v>0</v>
      </c>
      <c r="B14" s="35" t="s">
        <v>17</v>
      </c>
      <c r="C14" s="36"/>
      <c r="D14" s="36"/>
      <c r="E14" s="145" t="s">
        <v>292</v>
      </c>
      <c r="F14" s="145"/>
      <c r="G14" s="145"/>
      <c r="H14" s="145"/>
      <c r="I14" s="145"/>
      <c r="J14" s="92"/>
      <c r="K14" s="92"/>
      <c r="L14" s="92"/>
      <c r="M14" s="92"/>
      <c r="N14" s="92"/>
      <c r="O14" s="93"/>
      <c r="P14" s="92"/>
      <c r="Q14" s="94"/>
      <c r="R14" s="94"/>
      <c r="S14" s="94"/>
      <c r="T14" s="94"/>
      <c r="U14" s="94"/>
      <c r="V14" s="94"/>
      <c r="W14" s="94"/>
      <c r="X14" s="94"/>
      <c r="Y14" s="95">
        <f>SUM(Y15+Y20)</f>
        <v>641.75</v>
      </c>
      <c r="Z14" s="109">
        <f>SUM(Z15+Z20)</f>
        <v>0</v>
      </c>
      <c r="AA14" s="96"/>
      <c r="AB14" s="94"/>
      <c r="AC14" s="94"/>
      <c r="AD14" s="94"/>
      <c r="AE14" s="94"/>
      <c r="AF14" s="94"/>
      <c r="AG14" s="94"/>
      <c r="AH14" s="94"/>
      <c r="AI14" s="111"/>
    </row>
    <row r="15" spans="1:35" ht="63" thickBot="1" x14ac:dyDescent="0.35">
      <c r="A15" s="64">
        <f t="shared" si="0"/>
        <v>0</v>
      </c>
      <c r="B15" s="28"/>
      <c r="C15" s="37" t="s">
        <v>159</v>
      </c>
      <c r="D15" s="37"/>
      <c r="E15" s="143" t="s">
        <v>293</v>
      </c>
      <c r="F15" s="143"/>
      <c r="G15" s="143"/>
      <c r="H15" s="143"/>
      <c r="I15" s="143"/>
      <c r="J15" s="73"/>
      <c r="K15" s="73"/>
      <c r="L15" s="73"/>
      <c r="M15" s="73"/>
      <c r="N15" s="74" t="s">
        <v>345</v>
      </c>
      <c r="O15" s="75" t="s">
        <v>326</v>
      </c>
      <c r="P15" s="75"/>
      <c r="Q15" s="76"/>
      <c r="R15" s="76"/>
      <c r="S15" s="76"/>
      <c r="T15" s="76"/>
      <c r="U15" s="76"/>
      <c r="V15" s="76"/>
      <c r="W15" s="76"/>
      <c r="X15" s="76"/>
      <c r="Y15" s="129">
        <f>SUM(Y16:Y19)</f>
        <v>641.75</v>
      </c>
      <c r="Z15" s="130">
        <f>SUM(Z16:Z19)</f>
        <v>0</v>
      </c>
      <c r="AA15" s="77"/>
      <c r="AB15" s="76"/>
      <c r="AC15" s="76"/>
      <c r="AD15" s="76"/>
      <c r="AE15" s="76"/>
      <c r="AF15" s="76"/>
      <c r="AG15" s="76"/>
      <c r="AH15" s="76"/>
    </row>
    <row r="16" spans="1:35" ht="16.2" thickBot="1" x14ac:dyDescent="0.35">
      <c r="A16" s="64" t="str">
        <f t="shared" si="0"/>
        <v>A0122</v>
      </c>
      <c r="B16" s="28"/>
      <c r="C16" s="49"/>
      <c r="D16" s="27">
        <v>8</v>
      </c>
      <c r="E16" s="4" t="s">
        <v>243</v>
      </c>
      <c r="F16" s="27" t="s">
        <v>324</v>
      </c>
      <c r="G16" s="27" t="s">
        <v>324</v>
      </c>
      <c r="H16" s="27" t="s">
        <v>324</v>
      </c>
      <c r="I16" s="27" t="s">
        <v>324</v>
      </c>
      <c r="J16" s="137" t="s">
        <v>324</v>
      </c>
      <c r="K16" s="33"/>
      <c r="L16" s="33"/>
      <c r="M16" s="33"/>
      <c r="N16" s="33"/>
      <c r="O16" s="29"/>
      <c r="P16" s="27" t="s">
        <v>257</v>
      </c>
      <c r="Q16" s="44">
        <v>500</v>
      </c>
      <c r="R16" s="44">
        <v>0</v>
      </c>
      <c r="S16" s="44">
        <v>1000</v>
      </c>
      <c r="T16" s="44">
        <v>0</v>
      </c>
      <c r="U16" s="44">
        <v>1000</v>
      </c>
      <c r="V16" s="44">
        <v>0</v>
      </c>
      <c r="W16" s="44">
        <v>1000</v>
      </c>
      <c r="X16" s="44">
        <v>0</v>
      </c>
      <c r="Y16" s="86">
        <f>IFERROR(VLOOKUP(A16,'Import Bkhd'!$A$1:$L$347,10,FALSE),"€  0,00")</f>
        <v>141.75</v>
      </c>
      <c r="Z16" s="89">
        <f>IFERROR(VLOOKUP(A16,'Import Bkhd'!$A$1:$L$347,11,FALSE),"€  0,00")</f>
        <v>0</v>
      </c>
      <c r="AA16" s="45">
        <v>0</v>
      </c>
      <c r="AB16" s="44">
        <v>0</v>
      </c>
      <c r="AC16" s="44">
        <v>0</v>
      </c>
      <c r="AD16" s="44">
        <v>0</v>
      </c>
      <c r="AE16" s="44">
        <v>0</v>
      </c>
      <c r="AF16" s="44">
        <v>0</v>
      </c>
      <c r="AG16" s="44">
        <v>0</v>
      </c>
      <c r="AH16" s="44">
        <v>0</v>
      </c>
    </row>
    <row r="17" spans="1:35" ht="16.2" thickBot="1" x14ac:dyDescent="0.35">
      <c r="A17" s="64" t="str">
        <f t="shared" si="0"/>
        <v>A0123</v>
      </c>
      <c r="B17" s="28"/>
      <c r="C17" s="49"/>
      <c r="D17" s="27">
        <v>9</v>
      </c>
      <c r="E17" s="4" t="s">
        <v>256</v>
      </c>
      <c r="F17" s="27" t="s">
        <v>324</v>
      </c>
      <c r="G17" s="27" t="s">
        <v>324</v>
      </c>
      <c r="H17" s="27" t="s">
        <v>324</v>
      </c>
      <c r="I17" s="27" t="s">
        <v>324</v>
      </c>
      <c r="J17" s="137" t="s">
        <v>324</v>
      </c>
      <c r="K17" s="33"/>
      <c r="L17" s="33"/>
      <c r="M17" s="33"/>
      <c r="N17" s="33"/>
      <c r="O17" s="29"/>
      <c r="P17" s="27" t="s">
        <v>258</v>
      </c>
      <c r="Q17" s="44">
        <v>200</v>
      </c>
      <c r="R17" s="44">
        <v>0</v>
      </c>
      <c r="S17" s="44">
        <v>150</v>
      </c>
      <c r="T17" s="44">
        <v>0</v>
      </c>
      <c r="U17" s="44">
        <v>150</v>
      </c>
      <c r="V17" s="44">
        <v>0</v>
      </c>
      <c r="W17" s="44">
        <v>150</v>
      </c>
      <c r="X17" s="44">
        <v>0</v>
      </c>
      <c r="Y17" s="86" t="str">
        <f>IFERROR(VLOOKUP(A17,'Import Bkhd'!$A$1:$L$347,10,FALSE),"€  0,00")</f>
        <v>€  0,00</v>
      </c>
      <c r="Z17" s="89" t="str">
        <f>IFERROR(VLOOKUP(A17,'Import Bkhd'!$A$1:$L$347,11,FALSE),"€  0,00")</f>
        <v>€  0,00</v>
      </c>
      <c r="AA17" s="45">
        <v>0</v>
      </c>
      <c r="AB17" s="44">
        <v>0</v>
      </c>
      <c r="AC17" s="44">
        <v>0</v>
      </c>
      <c r="AD17" s="44">
        <v>0</v>
      </c>
      <c r="AE17" s="44">
        <v>0</v>
      </c>
      <c r="AF17" s="44">
        <v>0</v>
      </c>
      <c r="AG17" s="44">
        <v>0</v>
      </c>
      <c r="AH17" s="44">
        <v>0</v>
      </c>
    </row>
    <row r="18" spans="1:35" ht="16.2" thickBot="1" x14ac:dyDescent="0.35">
      <c r="A18" s="64" t="str">
        <f t="shared" si="0"/>
        <v>A0124</v>
      </c>
      <c r="B18" s="28"/>
      <c r="C18" s="49"/>
      <c r="D18" s="27">
        <v>10</v>
      </c>
      <c r="E18" s="4" t="s">
        <v>244</v>
      </c>
      <c r="F18" s="27" t="s">
        <v>324</v>
      </c>
      <c r="G18" s="27" t="s">
        <v>324</v>
      </c>
      <c r="H18" s="27" t="s">
        <v>324</v>
      </c>
      <c r="I18" s="27" t="s">
        <v>324</v>
      </c>
      <c r="J18" s="139" t="s">
        <v>324</v>
      </c>
      <c r="K18" s="33"/>
      <c r="L18" s="33"/>
      <c r="M18" s="33"/>
      <c r="N18" s="33"/>
      <c r="O18" s="29"/>
      <c r="P18" s="27" t="s">
        <v>259</v>
      </c>
      <c r="Q18" s="44">
        <v>150</v>
      </c>
      <c r="R18" s="44">
        <v>0</v>
      </c>
      <c r="S18" s="44">
        <v>150</v>
      </c>
      <c r="T18" s="44">
        <v>0</v>
      </c>
      <c r="U18" s="44">
        <v>150</v>
      </c>
      <c r="V18" s="44">
        <v>0</v>
      </c>
      <c r="W18" s="44">
        <v>150</v>
      </c>
      <c r="X18" s="44">
        <v>0</v>
      </c>
      <c r="Y18" s="86" t="str">
        <f>IFERROR(VLOOKUP(A18,'Import Bkhd'!$A$1:$L$347,10,FALSE),"€  0,00")</f>
        <v>€  0,00</v>
      </c>
      <c r="Z18" s="89" t="str">
        <f>IFERROR(VLOOKUP(A18,'Import Bkhd'!$A$1:$L$347,11,FALSE),"€  0,00")</f>
        <v>€  0,00</v>
      </c>
      <c r="AA18" s="45">
        <v>0</v>
      </c>
      <c r="AB18" s="44">
        <v>0</v>
      </c>
      <c r="AC18" s="44">
        <v>0</v>
      </c>
      <c r="AD18" s="44">
        <v>0</v>
      </c>
      <c r="AE18" s="44">
        <v>0</v>
      </c>
      <c r="AF18" s="44">
        <v>0</v>
      </c>
      <c r="AG18" s="44">
        <v>0</v>
      </c>
      <c r="AH18" s="44">
        <v>0</v>
      </c>
    </row>
    <row r="19" spans="1:35" ht="16.2" thickBot="1" x14ac:dyDescent="0.35">
      <c r="A19" s="64" t="str">
        <f t="shared" si="0"/>
        <v>A0125</v>
      </c>
      <c r="B19" s="28"/>
      <c r="C19" s="49"/>
      <c r="D19" s="27">
        <v>11</v>
      </c>
      <c r="E19" s="4" t="s">
        <v>245</v>
      </c>
      <c r="F19" s="27" t="s">
        <v>324</v>
      </c>
      <c r="G19" s="27" t="s">
        <v>324</v>
      </c>
      <c r="H19" s="27" t="s">
        <v>324</v>
      </c>
      <c r="I19" s="27" t="s">
        <v>324</v>
      </c>
      <c r="J19" s="137" t="s">
        <v>324</v>
      </c>
      <c r="K19" s="33"/>
      <c r="L19" s="33"/>
      <c r="M19" s="33"/>
      <c r="N19" s="33"/>
      <c r="O19" s="29"/>
      <c r="P19" s="27" t="s">
        <v>260</v>
      </c>
      <c r="Q19" s="44">
        <v>150</v>
      </c>
      <c r="R19" s="44">
        <v>0</v>
      </c>
      <c r="S19" s="44">
        <v>1200</v>
      </c>
      <c r="T19" s="44">
        <v>0</v>
      </c>
      <c r="U19" s="44">
        <v>1200</v>
      </c>
      <c r="V19" s="44">
        <v>0</v>
      </c>
      <c r="W19" s="44">
        <v>1200</v>
      </c>
      <c r="X19" s="44">
        <v>0</v>
      </c>
      <c r="Y19" s="86">
        <f>IFERROR(VLOOKUP(A19,'Import Bkhd'!$A$1:$L$347,10,FALSE),"€  0,00")</f>
        <v>500</v>
      </c>
      <c r="Z19" s="89">
        <f>IFERROR(VLOOKUP(A19,'Import Bkhd'!$A$1:$L$347,11,FALSE),"€  0,00")</f>
        <v>0</v>
      </c>
      <c r="AA19" s="45">
        <v>0</v>
      </c>
      <c r="AB19" s="44">
        <v>0</v>
      </c>
      <c r="AC19" s="44">
        <v>0</v>
      </c>
      <c r="AD19" s="44">
        <v>0</v>
      </c>
      <c r="AE19" s="44">
        <v>0</v>
      </c>
      <c r="AF19" s="44">
        <v>0</v>
      </c>
      <c r="AG19" s="44">
        <v>0</v>
      </c>
      <c r="AH19" s="44">
        <v>0</v>
      </c>
    </row>
    <row r="20" spans="1:35" ht="63" thickBot="1" x14ac:dyDescent="0.35">
      <c r="A20" s="64">
        <f t="shared" si="0"/>
        <v>0</v>
      </c>
      <c r="B20" s="28"/>
      <c r="C20" s="37" t="s">
        <v>160</v>
      </c>
      <c r="D20" s="37"/>
      <c r="E20" s="143" t="s">
        <v>294</v>
      </c>
      <c r="F20" s="143"/>
      <c r="G20" s="143"/>
      <c r="H20" s="143"/>
      <c r="I20" s="143"/>
      <c r="J20" s="73"/>
      <c r="K20" s="73"/>
      <c r="L20" s="73"/>
      <c r="M20" s="73"/>
      <c r="N20" s="74" t="s">
        <v>346</v>
      </c>
      <c r="O20" s="75" t="s">
        <v>325</v>
      </c>
      <c r="P20" s="75"/>
      <c r="Q20" s="76"/>
      <c r="R20" s="76"/>
      <c r="S20" s="76"/>
      <c r="T20" s="76"/>
      <c r="U20" s="76"/>
      <c r="V20" s="76"/>
      <c r="W20" s="76"/>
      <c r="X20" s="76"/>
      <c r="Y20" s="129">
        <f>SUM(Y21:Y22)</f>
        <v>0</v>
      </c>
      <c r="Z20" s="128">
        <f>SUM(Z21:Z22)</f>
        <v>0</v>
      </c>
      <c r="AA20" s="77"/>
      <c r="AB20" s="76"/>
      <c r="AC20" s="76"/>
      <c r="AD20" s="76"/>
      <c r="AE20" s="76"/>
      <c r="AF20" s="76"/>
      <c r="AG20" s="76"/>
      <c r="AH20" s="76"/>
      <c r="AI20" s="111"/>
    </row>
    <row r="21" spans="1:35" ht="16.2" thickBot="1" x14ac:dyDescent="0.35">
      <c r="A21" s="64">
        <f t="shared" si="0"/>
        <v>0</v>
      </c>
      <c r="B21" s="28"/>
      <c r="C21" s="49"/>
      <c r="D21" s="27">
        <v>12</v>
      </c>
      <c r="E21" s="4" t="s">
        <v>246</v>
      </c>
      <c r="F21" s="27" t="s">
        <v>324</v>
      </c>
      <c r="G21" s="27" t="s">
        <v>324</v>
      </c>
      <c r="H21" s="27" t="s">
        <v>324</v>
      </c>
      <c r="I21" s="27" t="s">
        <v>324</v>
      </c>
      <c r="J21" s="137" t="s">
        <v>324</v>
      </c>
      <c r="K21" s="33"/>
      <c r="L21" s="33"/>
      <c r="M21" s="33"/>
      <c r="N21" s="33"/>
      <c r="O21" s="29"/>
      <c r="P21" s="48"/>
      <c r="Q21" s="44">
        <v>0</v>
      </c>
      <c r="R21" s="44">
        <v>0</v>
      </c>
      <c r="S21" s="44">
        <v>0</v>
      </c>
      <c r="T21" s="44">
        <v>0</v>
      </c>
      <c r="U21" s="44">
        <v>0</v>
      </c>
      <c r="V21" s="44">
        <v>0</v>
      </c>
      <c r="W21" s="44">
        <v>0</v>
      </c>
      <c r="X21" s="44">
        <v>0</v>
      </c>
      <c r="Y21" s="86" t="str">
        <f>IFERROR(VLOOKUP(A21,'Import Bkhd'!$A$1:$L$347,10,FALSE),"€  0,00")</f>
        <v>€  0,00</v>
      </c>
      <c r="Z21" s="89" t="str">
        <f>IFERROR(VLOOKUP(A21,'Import Bkhd'!$A$1:$L$347,11,FALSE),"€  0,00")</f>
        <v>€  0,00</v>
      </c>
      <c r="AA21" s="45">
        <v>0</v>
      </c>
      <c r="AB21" s="44">
        <v>0</v>
      </c>
      <c r="AC21" s="44">
        <v>0</v>
      </c>
      <c r="AD21" s="44">
        <v>0</v>
      </c>
      <c r="AE21" s="44">
        <v>0</v>
      </c>
      <c r="AF21" s="44">
        <v>0</v>
      </c>
      <c r="AG21" s="44">
        <v>0</v>
      </c>
      <c r="AH21" s="44">
        <v>0</v>
      </c>
    </row>
    <row r="22" spans="1:35" ht="16.2" thickBot="1" x14ac:dyDescent="0.35">
      <c r="A22" s="64">
        <f t="shared" si="0"/>
        <v>0</v>
      </c>
      <c r="B22" s="28"/>
      <c r="C22" s="49"/>
      <c r="D22" s="27">
        <v>13</v>
      </c>
      <c r="E22" s="4" t="s">
        <v>247</v>
      </c>
      <c r="F22" s="27" t="s">
        <v>324</v>
      </c>
      <c r="G22" s="27" t="s">
        <v>324</v>
      </c>
      <c r="H22" s="27" t="s">
        <v>324</v>
      </c>
      <c r="I22" s="27" t="s">
        <v>324</v>
      </c>
      <c r="J22" s="137" t="s">
        <v>324</v>
      </c>
      <c r="K22" s="33"/>
      <c r="L22" s="33"/>
      <c r="M22" s="33"/>
      <c r="N22" s="33"/>
      <c r="O22" s="29"/>
      <c r="P22" s="48"/>
      <c r="Q22" s="44">
        <v>0</v>
      </c>
      <c r="R22" s="44">
        <v>0</v>
      </c>
      <c r="S22" s="44">
        <v>0</v>
      </c>
      <c r="T22" s="44">
        <v>0</v>
      </c>
      <c r="U22" s="44">
        <v>0</v>
      </c>
      <c r="V22" s="44">
        <v>0</v>
      </c>
      <c r="W22" s="44">
        <v>0</v>
      </c>
      <c r="X22" s="44">
        <v>0</v>
      </c>
      <c r="Y22" s="86" t="str">
        <f>IFERROR(VLOOKUP(A22,'Import Bkhd'!$A$1:$L$347,10,FALSE),"€  0,00")</f>
        <v>€  0,00</v>
      </c>
      <c r="Z22" s="89" t="str">
        <f>IFERROR(VLOOKUP(A22,'Import Bkhd'!$A$1:$L$347,11,FALSE),"€  0,00")</f>
        <v>€  0,00</v>
      </c>
      <c r="AA22" s="45">
        <v>0</v>
      </c>
      <c r="AB22" s="44">
        <v>0</v>
      </c>
      <c r="AC22" s="44">
        <v>0</v>
      </c>
      <c r="AD22" s="44">
        <v>0</v>
      </c>
      <c r="AE22" s="44">
        <v>0</v>
      </c>
      <c r="AF22" s="44">
        <v>0</v>
      </c>
      <c r="AG22" s="44">
        <v>0</v>
      </c>
      <c r="AH22" s="44">
        <v>0</v>
      </c>
    </row>
    <row r="23" spans="1:35" ht="48" customHeight="1" thickBot="1" x14ac:dyDescent="0.35">
      <c r="A23" s="64">
        <f t="shared" si="0"/>
        <v>0</v>
      </c>
      <c r="B23" s="35" t="s">
        <v>18</v>
      </c>
      <c r="C23" s="36"/>
      <c r="D23" s="36"/>
      <c r="E23" s="151" t="s">
        <v>295</v>
      </c>
      <c r="F23" s="151"/>
      <c r="G23" s="151"/>
      <c r="H23" s="151"/>
      <c r="I23" s="151"/>
      <c r="J23" s="92"/>
      <c r="K23" s="92"/>
      <c r="L23" s="92"/>
      <c r="M23" s="92"/>
      <c r="N23" s="97"/>
      <c r="O23" s="93"/>
      <c r="P23" s="92"/>
      <c r="Q23" s="94"/>
      <c r="R23" s="94"/>
      <c r="S23" s="94"/>
      <c r="T23" s="94"/>
      <c r="U23" s="94"/>
      <c r="V23" s="94"/>
      <c r="W23" s="94"/>
      <c r="X23" s="94"/>
      <c r="Y23" s="110">
        <f>SUM(Y24)</f>
        <v>0</v>
      </c>
      <c r="Z23" s="112">
        <f>SUM(Z24)</f>
        <v>0</v>
      </c>
      <c r="AA23" s="96"/>
      <c r="AB23" s="94"/>
      <c r="AC23" s="94"/>
      <c r="AD23" s="94"/>
      <c r="AE23" s="94"/>
      <c r="AF23" s="94"/>
      <c r="AG23" s="94"/>
      <c r="AH23" s="94"/>
    </row>
    <row r="24" spans="1:35" ht="47.4" thickBot="1" x14ac:dyDescent="0.35">
      <c r="A24" s="64">
        <f t="shared" si="0"/>
        <v>0</v>
      </c>
      <c r="B24" s="28"/>
      <c r="C24" s="37" t="s">
        <v>161</v>
      </c>
      <c r="D24" s="37"/>
      <c r="E24" s="143" t="s">
        <v>296</v>
      </c>
      <c r="F24" s="143"/>
      <c r="G24" s="143"/>
      <c r="H24" s="143"/>
      <c r="I24" s="143"/>
      <c r="J24" s="73"/>
      <c r="K24" s="73"/>
      <c r="L24" s="73"/>
      <c r="M24" s="73"/>
      <c r="N24" s="78" t="s">
        <v>352</v>
      </c>
      <c r="O24" s="75" t="s">
        <v>327</v>
      </c>
      <c r="P24" s="75"/>
      <c r="Q24" s="76"/>
      <c r="R24" s="76"/>
      <c r="S24" s="76"/>
      <c r="T24" s="76"/>
      <c r="U24" s="76"/>
      <c r="V24" s="76"/>
      <c r="W24" s="76"/>
      <c r="X24" s="76"/>
      <c r="Y24" s="129">
        <f>SUM(Y25)</f>
        <v>0</v>
      </c>
      <c r="Z24" s="128">
        <f>SUM(Z25)</f>
        <v>0</v>
      </c>
      <c r="AA24" s="77"/>
      <c r="AB24" s="76"/>
      <c r="AC24" s="76"/>
      <c r="AD24" s="76"/>
      <c r="AE24" s="76"/>
      <c r="AF24" s="76"/>
      <c r="AG24" s="76"/>
      <c r="AH24" s="76"/>
      <c r="AI24" s="111"/>
    </row>
    <row r="25" spans="1:35" ht="16.2" thickBot="1" x14ac:dyDescent="0.35">
      <c r="A25" s="64" t="str">
        <f t="shared" si="0"/>
        <v>A0126</v>
      </c>
      <c r="B25" s="28"/>
      <c r="C25" s="49"/>
      <c r="D25" s="27">
        <v>14</v>
      </c>
      <c r="E25" s="4" t="s">
        <v>248</v>
      </c>
      <c r="F25" s="27" t="s">
        <v>324</v>
      </c>
      <c r="G25" s="27" t="s">
        <v>324</v>
      </c>
      <c r="H25" s="27" t="s">
        <v>324</v>
      </c>
      <c r="I25" s="27" t="s">
        <v>324</v>
      </c>
      <c r="J25" s="137" t="s">
        <v>324</v>
      </c>
      <c r="K25" s="33"/>
      <c r="L25" s="32"/>
      <c r="M25" s="33"/>
      <c r="N25" s="33"/>
      <c r="O25" s="29"/>
      <c r="P25" s="27" t="s">
        <v>261</v>
      </c>
      <c r="Q25" s="44">
        <v>1000</v>
      </c>
      <c r="R25" s="44">
        <v>0</v>
      </c>
      <c r="S25" s="44">
        <v>500</v>
      </c>
      <c r="T25" s="44">
        <v>0</v>
      </c>
      <c r="U25" s="44">
        <v>500</v>
      </c>
      <c r="V25" s="44">
        <v>0</v>
      </c>
      <c r="W25" s="44">
        <v>500</v>
      </c>
      <c r="X25" s="44">
        <v>0</v>
      </c>
      <c r="Y25" s="86" t="str">
        <f>IFERROR(VLOOKUP(A25,'Import Bkhd'!$A$1:$L$347,10,FALSE),"€  0,00")</f>
        <v>€  0,00</v>
      </c>
      <c r="Z25" s="89" t="str">
        <f>IFERROR(VLOOKUP(A25,'Import Bkhd'!$A$1:$L$347,11,FALSE),"€  0,00")</f>
        <v>€  0,00</v>
      </c>
      <c r="AA25" s="45">
        <v>0</v>
      </c>
      <c r="AB25" s="44">
        <v>0</v>
      </c>
      <c r="AC25" s="44">
        <v>0</v>
      </c>
      <c r="AD25" s="44">
        <v>0</v>
      </c>
      <c r="AE25" s="44">
        <v>0</v>
      </c>
      <c r="AF25" s="44">
        <v>0</v>
      </c>
      <c r="AG25" s="44">
        <v>0</v>
      </c>
      <c r="AH25" s="44">
        <v>0</v>
      </c>
    </row>
    <row r="26" spans="1:35" ht="33" customHeight="1" thickBot="1" x14ac:dyDescent="0.35">
      <c r="A26" s="64">
        <f t="shared" si="0"/>
        <v>0</v>
      </c>
      <c r="B26" s="35" t="s">
        <v>19</v>
      </c>
      <c r="C26" s="36"/>
      <c r="D26" s="36"/>
      <c r="E26" s="145" t="s">
        <v>297</v>
      </c>
      <c r="F26" s="145"/>
      <c r="G26" s="145"/>
      <c r="H26" s="145"/>
      <c r="I26" s="145"/>
      <c r="J26" s="92"/>
      <c r="K26" s="92"/>
      <c r="L26" s="92"/>
      <c r="M26" s="92"/>
      <c r="N26" s="92"/>
      <c r="O26" s="93"/>
      <c r="P26" s="92"/>
      <c r="Q26" s="94"/>
      <c r="R26" s="94"/>
      <c r="S26" s="94"/>
      <c r="T26" s="94"/>
      <c r="U26" s="94"/>
      <c r="V26" s="94"/>
      <c r="W26" s="94"/>
      <c r="X26" s="94"/>
      <c r="Y26" s="110">
        <f>SUM(Y27+Y32)</f>
        <v>100</v>
      </c>
      <c r="Z26" s="95">
        <f>SUM(Z27+Z32)</f>
        <v>0</v>
      </c>
      <c r="AA26" s="96"/>
      <c r="AB26" s="94"/>
      <c r="AC26" s="94"/>
      <c r="AD26" s="94"/>
      <c r="AE26" s="94"/>
      <c r="AF26" s="94"/>
      <c r="AG26" s="94"/>
      <c r="AH26" s="94"/>
      <c r="AI26" s="111"/>
    </row>
    <row r="27" spans="1:35" ht="47.4" thickBot="1" x14ac:dyDescent="0.35">
      <c r="A27" s="64">
        <f t="shared" si="0"/>
        <v>0</v>
      </c>
      <c r="B27" s="28"/>
      <c r="C27" s="37" t="s">
        <v>162</v>
      </c>
      <c r="D27" s="37"/>
      <c r="E27" s="143" t="s">
        <v>298</v>
      </c>
      <c r="F27" s="143"/>
      <c r="G27" s="143"/>
      <c r="H27" s="143"/>
      <c r="I27" s="143"/>
      <c r="J27" s="73"/>
      <c r="K27" s="73"/>
      <c r="L27" s="73"/>
      <c r="M27" s="73"/>
      <c r="N27" s="74" t="s">
        <v>347</v>
      </c>
      <c r="O27" s="75" t="s">
        <v>328</v>
      </c>
      <c r="P27" s="75"/>
      <c r="Q27" s="76"/>
      <c r="R27" s="76"/>
      <c r="S27" s="76"/>
      <c r="T27" s="76"/>
      <c r="U27" s="76"/>
      <c r="V27" s="76"/>
      <c r="W27" s="76"/>
      <c r="X27" s="76"/>
      <c r="Y27" s="129">
        <f>SUM(Y28:Y31)</f>
        <v>0</v>
      </c>
      <c r="Z27" s="128">
        <f>SUM(Z28:Z31)</f>
        <v>0</v>
      </c>
      <c r="AA27" s="77"/>
      <c r="AB27" s="76"/>
      <c r="AC27" s="76"/>
      <c r="AD27" s="76"/>
      <c r="AE27" s="76"/>
      <c r="AF27" s="76"/>
      <c r="AG27" s="76"/>
      <c r="AH27" s="76"/>
      <c r="AI27" s="111"/>
    </row>
    <row r="28" spans="1:35" ht="30.9" customHeight="1" thickBot="1" x14ac:dyDescent="0.35">
      <c r="A28" s="64" t="str">
        <f t="shared" si="0"/>
        <v>A0127</v>
      </c>
      <c r="B28" s="28"/>
      <c r="C28" s="49"/>
      <c r="D28" s="27">
        <v>15</v>
      </c>
      <c r="E28" s="4" t="s">
        <v>220</v>
      </c>
      <c r="F28" s="27" t="s">
        <v>324</v>
      </c>
      <c r="G28" s="27" t="s">
        <v>324</v>
      </c>
      <c r="H28" s="27"/>
      <c r="I28" s="27"/>
      <c r="J28" s="137" t="s">
        <v>324</v>
      </c>
      <c r="K28" s="33"/>
      <c r="L28" s="33"/>
      <c r="M28" s="33"/>
      <c r="N28" s="33"/>
      <c r="O28" s="29"/>
      <c r="P28" s="27" t="s">
        <v>262</v>
      </c>
      <c r="Q28" s="44">
        <v>100</v>
      </c>
      <c r="R28" s="44">
        <v>0</v>
      </c>
      <c r="S28" s="44">
        <v>150</v>
      </c>
      <c r="T28" s="44">
        <v>0</v>
      </c>
      <c r="U28" s="44">
        <v>150</v>
      </c>
      <c r="V28" s="44">
        <v>0</v>
      </c>
      <c r="W28" s="44">
        <v>150</v>
      </c>
      <c r="X28" s="44">
        <v>0</v>
      </c>
      <c r="Y28" s="86" t="str">
        <f>IFERROR(VLOOKUP(A28,'Import Bkhd'!$A$1:$L$347,10,FALSE),"€  0,00")</f>
        <v>€  0,00</v>
      </c>
      <c r="Z28" s="89" t="str">
        <f>IFERROR(VLOOKUP(A28,'Import Bkhd'!$A$1:$L$347,11,FALSE),"€  0,00")</f>
        <v>€  0,00</v>
      </c>
      <c r="AA28" s="45">
        <v>0</v>
      </c>
      <c r="AB28" s="44">
        <v>0</v>
      </c>
      <c r="AC28" s="44">
        <v>0</v>
      </c>
      <c r="AD28" s="44">
        <v>0</v>
      </c>
      <c r="AE28" s="44">
        <v>0</v>
      </c>
      <c r="AF28" s="44">
        <v>0</v>
      </c>
      <c r="AG28" s="44">
        <v>0</v>
      </c>
      <c r="AH28" s="44">
        <v>0</v>
      </c>
    </row>
    <row r="29" spans="1:35" ht="29.4" thickBot="1" x14ac:dyDescent="0.35">
      <c r="A29" s="64" t="str">
        <f t="shared" si="0"/>
        <v>A0128</v>
      </c>
      <c r="B29" s="28"/>
      <c r="C29" s="49"/>
      <c r="D29" s="27">
        <v>16</v>
      </c>
      <c r="E29" s="4" t="s">
        <v>249</v>
      </c>
      <c r="F29" s="27"/>
      <c r="G29" s="27"/>
      <c r="H29" s="27" t="s">
        <v>324</v>
      </c>
      <c r="I29" s="27" t="s">
        <v>324</v>
      </c>
      <c r="J29" s="140"/>
      <c r="K29" s="33"/>
      <c r="L29" s="33"/>
      <c r="M29" s="33"/>
      <c r="N29" s="33"/>
      <c r="O29" s="29"/>
      <c r="P29" s="27" t="s">
        <v>263</v>
      </c>
      <c r="Q29" s="44">
        <v>100</v>
      </c>
      <c r="R29" s="44">
        <v>0</v>
      </c>
      <c r="S29" s="44">
        <v>100</v>
      </c>
      <c r="T29" s="44">
        <v>0</v>
      </c>
      <c r="U29" s="44">
        <v>100</v>
      </c>
      <c r="V29" s="44">
        <v>0</v>
      </c>
      <c r="W29" s="44">
        <v>100</v>
      </c>
      <c r="X29" s="44">
        <v>0</v>
      </c>
      <c r="Y29" s="86" t="str">
        <f>IFERROR(VLOOKUP(A29,'Import Bkhd'!$A$1:$L$347,10,FALSE),"€  0,00")</f>
        <v>€  0,00</v>
      </c>
      <c r="Z29" s="89" t="str">
        <f>IFERROR(VLOOKUP(A29,'Import Bkhd'!$A$1:$L$347,11,FALSE),"€  0,00")</f>
        <v>€  0,00</v>
      </c>
      <c r="AA29" s="45">
        <v>0</v>
      </c>
      <c r="AB29" s="44">
        <v>0</v>
      </c>
      <c r="AC29" s="44">
        <v>0</v>
      </c>
      <c r="AD29" s="44">
        <v>0</v>
      </c>
      <c r="AE29" s="44">
        <v>0</v>
      </c>
      <c r="AF29" s="44">
        <v>0</v>
      </c>
      <c r="AG29" s="44">
        <v>0</v>
      </c>
      <c r="AH29" s="44">
        <v>0</v>
      </c>
    </row>
    <row r="30" spans="1:35" ht="16.2" thickBot="1" x14ac:dyDescent="0.35">
      <c r="A30" s="64">
        <f t="shared" si="0"/>
        <v>0</v>
      </c>
      <c r="B30" s="28"/>
      <c r="C30" s="49"/>
      <c r="D30" s="27">
        <v>17</v>
      </c>
      <c r="E30" s="4" t="s">
        <v>322</v>
      </c>
      <c r="F30" s="27" t="s">
        <v>324</v>
      </c>
      <c r="G30" s="27" t="s">
        <v>324</v>
      </c>
      <c r="H30" s="27" t="s">
        <v>324</v>
      </c>
      <c r="I30" s="27" t="s">
        <v>324</v>
      </c>
      <c r="J30" s="137" t="s">
        <v>324</v>
      </c>
      <c r="K30" s="33"/>
      <c r="L30" s="33"/>
      <c r="M30" s="33"/>
      <c r="N30" s="33"/>
      <c r="O30" s="29"/>
      <c r="P30" s="48"/>
      <c r="Q30" s="44">
        <v>0</v>
      </c>
      <c r="R30" s="44">
        <v>0</v>
      </c>
      <c r="S30" s="44">
        <v>0</v>
      </c>
      <c r="T30" s="44">
        <v>0</v>
      </c>
      <c r="U30" s="44">
        <v>0</v>
      </c>
      <c r="V30" s="44">
        <v>0</v>
      </c>
      <c r="W30" s="44">
        <v>0</v>
      </c>
      <c r="X30" s="44">
        <v>0</v>
      </c>
      <c r="Y30" s="86" t="str">
        <f>IFERROR(VLOOKUP(A30,'Import Bkhd'!$A$1:$L$347,10,FALSE),"€  0,00")</f>
        <v>€  0,00</v>
      </c>
      <c r="Z30" s="89" t="str">
        <f>IFERROR(VLOOKUP(A30,'Import Bkhd'!$A$1:$L$347,11,FALSE),"€  0,00")</f>
        <v>€  0,00</v>
      </c>
      <c r="AA30" s="45">
        <v>0</v>
      </c>
      <c r="AB30" s="44">
        <v>0</v>
      </c>
      <c r="AC30" s="44">
        <v>0</v>
      </c>
      <c r="AD30" s="44">
        <v>0</v>
      </c>
      <c r="AE30" s="44">
        <v>0</v>
      </c>
      <c r="AF30" s="44">
        <v>0</v>
      </c>
      <c r="AG30" s="44">
        <v>0</v>
      </c>
      <c r="AH30" s="44">
        <v>0</v>
      </c>
    </row>
    <row r="31" spans="1:35" ht="16.2" thickBot="1" x14ac:dyDescent="0.35">
      <c r="A31" s="64">
        <f t="shared" si="0"/>
        <v>0</v>
      </c>
      <c r="B31" s="28"/>
      <c r="C31" s="49"/>
      <c r="D31" s="27">
        <v>18</v>
      </c>
      <c r="E31" s="5" t="s">
        <v>250</v>
      </c>
      <c r="F31" s="27" t="s">
        <v>324</v>
      </c>
      <c r="G31" s="27" t="s">
        <v>324</v>
      </c>
      <c r="H31" s="27"/>
      <c r="I31" s="27"/>
      <c r="J31" s="139" t="s">
        <v>324</v>
      </c>
      <c r="K31" s="33"/>
      <c r="L31" s="33"/>
      <c r="M31" s="33"/>
      <c r="N31" s="33"/>
      <c r="O31" s="29"/>
      <c r="P31" s="48"/>
      <c r="Q31" s="44">
        <v>0</v>
      </c>
      <c r="R31" s="44">
        <v>0</v>
      </c>
      <c r="S31" s="44">
        <v>0</v>
      </c>
      <c r="T31" s="44">
        <v>0</v>
      </c>
      <c r="U31" s="44">
        <v>0</v>
      </c>
      <c r="V31" s="44">
        <v>0</v>
      </c>
      <c r="W31" s="44">
        <v>0</v>
      </c>
      <c r="X31" s="44">
        <v>0</v>
      </c>
      <c r="Y31" s="86" t="str">
        <f>IFERROR(VLOOKUP(A31,'Import Bkhd'!$A$1:$L$347,10,FALSE),"€  0,00")</f>
        <v>€  0,00</v>
      </c>
      <c r="Z31" s="89" t="str">
        <f>IFERROR(VLOOKUP(A31,'Import Bkhd'!$A$1:$L$347,11,FALSE),"€  0,00")</f>
        <v>€  0,00</v>
      </c>
      <c r="AA31" s="45">
        <v>0</v>
      </c>
      <c r="AB31" s="44">
        <v>0</v>
      </c>
      <c r="AC31" s="44">
        <v>0</v>
      </c>
      <c r="AD31" s="44">
        <v>0</v>
      </c>
      <c r="AE31" s="44">
        <v>0</v>
      </c>
      <c r="AF31" s="44">
        <v>0</v>
      </c>
      <c r="AG31" s="44">
        <v>0</v>
      </c>
      <c r="AH31" s="44">
        <v>0</v>
      </c>
    </row>
    <row r="32" spans="1:35" ht="47.4" thickBot="1" x14ac:dyDescent="0.35">
      <c r="A32" s="64">
        <f t="shared" si="0"/>
        <v>0</v>
      </c>
      <c r="B32" s="28"/>
      <c r="C32" s="37" t="s">
        <v>163</v>
      </c>
      <c r="D32" s="37"/>
      <c r="E32" s="143" t="s">
        <v>299</v>
      </c>
      <c r="F32" s="143"/>
      <c r="G32" s="143"/>
      <c r="H32" s="143"/>
      <c r="I32" s="143"/>
      <c r="J32" s="73"/>
      <c r="K32" s="73"/>
      <c r="L32" s="73"/>
      <c r="M32" s="73"/>
      <c r="N32" s="74" t="s">
        <v>348</v>
      </c>
      <c r="O32" s="75" t="s">
        <v>329</v>
      </c>
      <c r="P32" s="75"/>
      <c r="Q32" s="76"/>
      <c r="R32" s="76"/>
      <c r="S32" s="76"/>
      <c r="T32" s="76"/>
      <c r="U32" s="76"/>
      <c r="V32" s="76"/>
      <c r="W32" s="76"/>
      <c r="X32" s="76"/>
      <c r="Y32" s="129">
        <f>SUM(Y33:Y35)</f>
        <v>100</v>
      </c>
      <c r="Z32" s="129">
        <f>SUM(Z33:Z35)</f>
        <v>0</v>
      </c>
      <c r="AA32" s="77"/>
      <c r="AB32" s="76"/>
      <c r="AC32" s="76"/>
      <c r="AD32" s="76"/>
      <c r="AE32" s="76"/>
      <c r="AF32" s="76"/>
      <c r="AG32" s="76"/>
      <c r="AH32" s="76"/>
    </row>
    <row r="33" spans="1:35" ht="16.2" thickBot="1" x14ac:dyDescent="0.35">
      <c r="A33" s="64" t="str">
        <f t="shared" si="0"/>
        <v>A0130</v>
      </c>
      <c r="B33" s="28"/>
      <c r="C33" s="49"/>
      <c r="D33" s="27">
        <v>19</v>
      </c>
      <c r="E33" s="4" t="s">
        <v>251</v>
      </c>
      <c r="F33" s="27" t="s">
        <v>324</v>
      </c>
      <c r="G33" s="27" t="s">
        <v>324</v>
      </c>
      <c r="H33" s="27" t="s">
        <v>324</v>
      </c>
      <c r="I33" s="27" t="s">
        <v>324</v>
      </c>
      <c r="J33" s="137" t="s">
        <v>324</v>
      </c>
      <c r="K33" s="33"/>
      <c r="L33" s="33"/>
      <c r="M33" s="33"/>
      <c r="N33" s="33"/>
      <c r="O33" s="29"/>
      <c r="P33" s="27" t="s">
        <v>264</v>
      </c>
      <c r="Q33" s="44">
        <v>250</v>
      </c>
      <c r="R33" s="44">
        <v>0</v>
      </c>
      <c r="S33" s="44">
        <v>250</v>
      </c>
      <c r="T33" s="44">
        <v>0</v>
      </c>
      <c r="U33" s="44">
        <v>250</v>
      </c>
      <c r="V33" s="44">
        <v>0</v>
      </c>
      <c r="W33" s="44">
        <v>250</v>
      </c>
      <c r="X33" s="44">
        <v>0</v>
      </c>
      <c r="Y33" s="86">
        <f>IFERROR(VLOOKUP(A33,'Import Bkhd'!$A$1:$L$347,10,FALSE),"€  0,00")</f>
        <v>100</v>
      </c>
      <c r="Z33" s="89">
        <f>IFERROR(VLOOKUP(A33,'Import Bkhd'!$A$1:$L$347,11,FALSE),"€  0,00")</f>
        <v>0</v>
      </c>
      <c r="AA33" s="45">
        <v>0</v>
      </c>
      <c r="AB33" s="44">
        <v>0</v>
      </c>
      <c r="AC33" s="44">
        <v>0</v>
      </c>
      <c r="AD33" s="44">
        <v>0</v>
      </c>
      <c r="AE33" s="44">
        <v>0</v>
      </c>
      <c r="AF33" s="44">
        <v>0</v>
      </c>
      <c r="AG33" s="44">
        <v>0</v>
      </c>
      <c r="AH33" s="44">
        <v>0</v>
      </c>
    </row>
    <row r="34" spans="1:35" ht="16.2" thickBot="1" x14ac:dyDescent="0.35">
      <c r="A34" s="64" t="str">
        <f t="shared" si="0"/>
        <v>A0131</v>
      </c>
      <c r="B34" s="28"/>
      <c r="C34" s="49"/>
      <c r="D34" s="27">
        <v>20</v>
      </c>
      <c r="E34" s="4" t="s">
        <v>252</v>
      </c>
      <c r="F34" s="27"/>
      <c r="G34" s="27" t="s">
        <v>324</v>
      </c>
      <c r="H34" s="27"/>
      <c r="I34" s="27" t="s">
        <v>324</v>
      </c>
      <c r="J34" s="140"/>
      <c r="K34" s="33"/>
      <c r="L34" s="33"/>
      <c r="M34" s="33"/>
      <c r="N34" s="33"/>
      <c r="O34" s="29"/>
      <c r="P34" s="27" t="s">
        <v>265</v>
      </c>
      <c r="Q34" s="44">
        <v>250</v>
      </c>
      <c r="R34" s="44">
        <v>0</v>
      </c>
      <c r="S34" s="44">
        <v>250</v>
      </c>
      <c r="T34" s="44">
        <v>0</v>
      </c>
      <c r="U34" s="44">
        <v>250</v>
      </c>
      <c r="V34" s="44">
        <v>0</v>
      </c>
      <c r="W34" s="44">
        <v>250</v>
      </c>
      <c r="X34" s="44">
        <v>0</v>
      </c>
      <c r="Y34" s="86" t="str">
        <f>IFERROR(VLOOKUP(A34,'Import Bkhd'!$A$1:$L$347,10,FALSE),"€  0,00")</f>
        <v>€  0,00</v>
      </c>
      <c r="Z34" s="89" t="str">
        <f>IFERROR(VLOOKUP(A34,'Import Bkhd'!$A$1:$L$347,11,FALSE),"€  0,00")</f>
        <v>€  0,00</v>
      </c>
      <c r="AA34" s="45">
        <v>0</v>
      </c>
      <c r="AB34" s="44">
        <v>0</v>
      </c>
      <c r="AC34" s="44">
        <v>0</v>
      </c>
      <c r="AD34" s="44">
        <v>0</v>
      </c>
      <c r="AE34" s="44">
        <v>0</v>
      </c>
      <c r="AF34" s="44">
        <v>0</v>
      </c>
      <c r="AG34" s="44">
        <v>0</v>
      </c>
      <c r="AH34" s="44">
        <v>0</v>
      </c>
    </row>
    <row r="35" spans="1:35" ht="16.2" thickBot="1" x14ac:dyDescent="0.35">
      <c r="A35" s="64" t="str">
        <f t="shared" si="0"/>
        <v>A0132</v>
      </c>
      <c r="B35" s="28"/>
      <c r="C35" s="49"/>
      <c r="D35" s="27">
        <v>21</v>
      </c>
      <c r="E35" s="4" t="s">
        <v>253</v>
      </c>
      <c r="F35" s="27"/>
      <c r="G35" s="27"/>
      <c r="H35" s="27" t="s">
        <v>324</v>
      </c>
      <c r="I35" s="27"/>
      <c r="J35" s="140"/>
      <c r="K35" s="33"/>
      <c r="L35" s="33"/>
      <c r="M35" s="33"/>
      <c r="N35" s="33"/>
      <c r="O35" s="29"/>
      <c r="P35" s="27" t="s">
        <v>266</v>
      </c>
      <c r="Q35" s="44">
        <v>0</v>
      </c>
      <c r="R35" s="44">
        <v>0</v>
      </c>
      <c r="S35" s="44">
        <v>0</v>
      </c>
      <c r="T35" s="44">
        <v>0</v>
      </c>
      <c r="U35" s="44">
        <v>0</v>
      </c>
      <c r="V35" s="44">
        <v>0</v>
      </c>
      <c r="W35" s="44">
        <v>0</v>
      </c>
      <c r="X35" s="44">
        <v>0</v>
      </c>
      <c r="Y35" s="86" t="str">
        <f>IFERROR(VLOOKUP(A35,'Import Bkhd'!$A$1:$L$347,10,FALSE),"€  0,00")</f>
        <v>€  0,00</v>
      </c>
      <c r="Z35" s="89" t="str">
        <f>IFERROR(VLOOKUP(A35,'Import Bkhd'!$A$1:$L$347,11,FALSE),"€  0,00")</f>
        <v>€  0,00</v>
      </c>
      <c r="AA35" s="45">
        <v>0</v>
      </c>
      <c r="AB35" s="44">
        <v>0</v>
      </c>
      <c r="AC35" s="44">
        <v>0</v>
      </c>
      <c r="AD35" s="44">
        <v>0</v>
      </c>
      <c r="AE35" s="44">
        <v>0</v>
      </c>
      <c r="AF35" s="44">
        <v>0</v>
      </c>
      <c r="AG35" s="44">
        <v>0</v>
      </c>
      <c r="AH35" s="44">
        <v>0</v>
      </c>
    </row>
    <row r="36" spans="1:35" ht="48" customHeight="1" thickBot="1" x14ac:dyDescent="0.35">
      <c r="A36" s="64">
        <f t="shared" si="0"/>
        <v>0</v>
      </c>
      <c r="B36" s="35" t="s">
        <v>20</v>
      </c>
      <c r="C36" s="36"/>
      <c r="D36" s="36"/>
      <c r="E36" s="145" t="s">
        <v>300</v>
      </c>
      <c r="F36" s="145"/>
      <c r="G36" s="145"/>
      <c r="H36" s="145"/>
      <c r="I36" s="145"/>
      <c r="J36" s="92"/>
      <c r="K36" s="92"/>
      <c r="L36" s="92"/>
      <c r="M36" s="92"/>
      <c r="N36" s="92"/>
      <c r="O36" s="93"/>
      <c r="P36" s="92"/>
      <c r="Q36" s="94"/>
      <c r="R36" s="94"/>
      <c r="S36" s="94"/>
      <c r="T36" s="94"/>
      <c r="U36" s="94"/>
      <c r="V36" s="94"/>
      <c r="W36" s="94"/>
      <c r="X36" s="94"/>
      <c r="Y36" s="110">
        <f>SUM(Y37+Y43+Y47+Y49)</f>
        <v>18515.71</v>
      </c>
      <c r="Z36" s="95">
        <f>SUM(Z37+Z43+Z47+Z49)</f>
        <v>1532.82</v>
      </c>
      <c r="AA36" s="96"/>
      <c r="AB36" s="94"/>
      <c r="AC36" s="94"/>
      <c r="AD36" s="94"/>
      <c r="AE36" s="94"/>
      <c r="AF36" s="94"/>
      <c r="AG36" s="94"/>
      <c r="AH36" s="94"/>
      <c r="AI36" s="111"/>
    </row>
    <row r="37" spans="1:35" ht="63" thickBot="1" x14ac:dyDescent="0.35">
      <c r="A37" s="64">
        <f t="shared" si="0"/>
        <v>0</v>
      </c>
      <c r="B37" s="28"/>
      <c r="C37" s="37" t="s">
        <v>164</v>
      </c>
      <c r="D37" s="37"/>
      <c r="E37" s="143" t="s">
        <v>301</v>
      </c>
      <c r="F37" s="143"/>
      <c r="G37" s="143"/>
      <c r="H37" s="143"/>
      <c r="I37" s="143"/>
      <c r="J37" s="73"/>
      <c r="K37" s="73"/>
      <c r="L37" s="73"/>
      <c r="M37" s="73"/>
      <c r="N37" s="74" t="s">
        <v>349</v>
      </c>
      <c r="O37" s="75" t="s">
        <v>333</v>
      </c>
      <c r="P37" s="75"/>
      <c r="Q37" s="76"/>
      <c r="R37" s="76"/>
      <c r="S37" s="76"/>
      <c r="T37" s="76"/>
      <c r="U37" s="76"/>
      <c r="V37" s="76"/>
      <c r="W37" s="76"/>
      <c r="X37" s="76"/>
      <c r="Y37" s="130">
        <f>SUM(Y38:Y42)</f>
        <v>6953.07</v>
      </c>
      <c r="Z37" s="130">
        <f>SUM(Z38:Z42)</f>
        <v>1532.82</v>
      </c>
      <c r="AA37" s="77"/>
      <c r="AB37" s="76"/>
      <c r="AC37" s="76"/>
      <c r="AD37" s="76"/>
      <c r="AE37" s="76"/>
      <c r="AF37" s="76"/>
      <c r="AG37" s="76"/>
      <c r="AH37" s="76"/>
    </row>
    <row r="38" spans="1:35" ht="16.2" thickBot="1" x14ac:dyDescent="0.35">
      <c r="A38" s="64" t="str">
        <f t="shared" si="0"/>
        <v>A0005</v>
      </c>
      <c r="B38" s="28"/>
      <c r="C38" s="49"/>
      <c r="D38" s="27">
        <v>22</v>
      </c>
      <c r="E38" s="4" t="s">
        <v>221</v>
      </c>
      <c r="F38" s="27" t="s">
        <v>324</v>
      </c>
      <c r="G38" s="27" t="s">
        <v>324</v>
      </c>
      <c r="H38" s="27" t="s">
        <v>324</v>
      </c>
      <c r="I38" s="27" t="s">
        <v>324</v>
      </c>
      <c r="J38" s="137" t="s">
        <v>324</v>
      </c>
      <c r="K38" s="33"/>
      <c r="L38" s="33"/>
      <c r="M38" s="33"/>
      <c r="N38" s="33"/>
      <c r="O38" s="29"/>
      <c r="P38" s="27" t="s">
        <v>192</v>
      </c>
      <c r="Q38" s="44">
        <v>4500</v>
      </c>
      <c r="R38" s="44">
        <v>0</v>
      </c>
      <c r="S38" s="44">
        <v>4250</v>
      </c>
      <c r="T38" s="44">
        <v>0</v>
      </c>
      <c r="U38" s="44">
        <v>4250</v>
      </c>
      <c r="V38" s="44">
        <v>0</v>
      </c>
      <c r="W38" s="44">
        <v>4250</v>
      </c>
      <c r="X38" s="44">
        <v>0</v>
      </c>
      <c r="Y38" s="86">
        <f>IFERROR(VLOOKUP(A38,'Import Bkhd'!$A$1:$L$347,10,FALSE),"€  0,00")</f>
        <v>890.95</v>
      </c>
      <c r="Z38" s="89">
        <f>IFERROR(VLOOKUP(A38,'Import Bkhd'!$A$1:$L$347,11,FALSE),"€  0,00")</f>
        <v>0</v>
      </c>
      <c r="AA38" s="45">
        <v>0</v>
      </c>
      <c r="AB38" s="44">
        <v>0</v>
      </c>
      <c r="AC38" s="44">
        <v>0</v>
      </c>
      <c r="AD38" s="44">
        <v>0</v>
      </c>
      <c r="AE38" s="44">
        <v>0</v>
      </c>
      <c r="AF38" s="44">
        <v>0</v>
      </c>
      <c r="AG38" s="44">
        <v>0</v>
      </c>
      <c r="AH38" s="44">
        <v>0</v>
      </c>
    </row>
    <row r="39" spans="1:35" ht="16.2" thickBot="1" x14ac:dyDescent="0.35">
      <c r="A39" s="64" t="str">
        <f t="shared" si="0"/>
        <v>A0133</v>
      </c>
      <c r="B39" s="28"/>
      <c r="C39" s="49"/>
      <c r="D39" s="27">
        <v>23</v>
      </c>
      <c r="E39" s="4" t="s">
        <v>222</v>
      </c>
      <c r="F39" s="27" t="s">
        <v>324</v>
      </c>
      <c r="G39" s="27" t="s">
        <v>324</v>
      </c>
      <c r="H39" s="27" t="s">
        <v>324</v>
      </c>
      <c r="I39" s="27" t="s">
        <v>324</v>
      </c>
      <c r="J39" s="137" t="s">
        <v>324</v>
      </c>
      <c r="K39" s="33"/>
      <c r="L39" s="33"/>
      <c r="M39" s="33"/>
      <c r="N39" s="33"/>
      <c r="O39" s="29"/>
      <c r="P39" s="27" t="s">
        <v>267</v>
      </c>
      <c r="Q39" s="44">
        <v>3500</v>
      </c>
      <c r="R39" s="44">
        <v>4000</v>
      </c>
      <c r="S39" s="44">
        <v>3500</v>
      </c>
      <c r="T39" s="44">
        <v>4000</v>
      </c>
      <c r="U39" s="44">
        <v>3500</v>
      </c>
      <c r="V39" s="44">
        <v>4000</v>
      </c>
      <c r="W39" s="44">
        <v>3500</v>
      </c>
      <c r="X39" s="44">
        <v>4000</v>
      </c>
      <c r="Y39" s="86">
        <f>IFERROR(VLOOKUP(A39,'Import Bkhd'!$A$1:$L$347,10,FALSE),"€  0,00")</f>
        <v>2736.12</v>
      </c>
      <c r="Z39" s="89">
        <f>IFERROR(VLOOKUP(A39,'Import Bkhd'!$A$1:$L$347,11,FALSE),"€  0,00")</f>
        <v>1208.82</v>
      </c>
      <c r="AA39" s="45">
        <v>0</v>
      </c>
      <c r="AB39" s="44">
        <v>0</v>
      </c>
      <c r="AC39" s="44">
        <v>0</v>
      </c>
      <c r="AD39" s="44">
        <v>0</v>
      </c>
      <c r="AE39" s="44">
        <v>0</v>
      </c>
      <c r="AF39" s="44">
        <v>0</v>
      </c>
      <c r="AG39" s="44">
        <v>0</v>
      </c>
      <c r="AH39" s="44">
        <v>0</v>
      </c>
    </row>
    <row r="40" spans="1:35" ht="16.2" thickBot="1" x14ac:dyDescent="0.35">
      <c r="A40" s="64" t="str">
        <f t="shared" si="0"/>
        <v>A0004</v>
      </c>
      <c r="B40" s="28"/>
      <c r="C40" s="49"/>
      <c r="D40" s="27">
        <v>24</v>
      </c>
      <c r="E40" s="4" t="s">
        <v>188</v>
      </c>
      <c r="F40" s="27" t="s">
        <v>324</v>
      </c>
      <c r="G40" s="27" t="s">
        <v>324</v>
      </c>
      <c r="H40" s="27" t="s">
        <v>324</v>
      </c>
      <c r="I40" s="27" t="s">
        <v>324</v>
      </c>
      <c r="J40" s="137" t="s">
        <v>324</v>
      </c>
      <c r="K40" s="33"/>
      <c r="L40" s="33"/>
      <c r="M40" s="33"/>
      <c r="N40" s="33"/>
      <c r="O40" s="29"/>
      <c r="P40" s="27" t="s">
        <v>193</v>
      </c>
      <c r="Q40" s="44">
        <v>1300</v>
      </c>
      <c r="R40" s="44">
        <v>0</v>
      </c>
      <c r="S40" s="44">
        <v>1300</v>
      </c>
      <c r="T40" s="44">
        <v>0</v>
      </c>
      <c r="U40" s="44">
        <v>1300</v>
      </c>
      <c r="V40" s="44">
        <v>0</v>
      </c>
      <c r="W40" s="44">
        <v>1300</v>
      </c>
      <c r="X40" s="44">
        <v>0</v>
      </c>
      <c r="Y40" s="86">
        <f>IFERROR(VLOOKUP(A40,'Import Bkhd'!$A$1:$L$347,10,FALSE),"€  0,00")</f>
        <v>1443</v>
      </c>
      <c r="Z40" s="89">
        <f>IFERROR(VLOOKUP(A40,'Import Bkhd'!$A$1:$L$347,11,FALSE),"€  0,00")</f>
        <v>0</v>
      </c>
      <c r="AA40" s="45">
        <v>0</v>
      </c>
      <c r="AB40" s="44">
        <v>0</v>
      </c>
      <c r="AC40" s="44">
        <v>0</v>
      </c>
      <c r="AD40" s="44">
        <v>0</v>
      </c>
      <c r="AE40" s="44">
        <v>0</v>
      </c>
      <c r="AF40" s="44">
        <v>0</v>
      </c>
      <c r="AG40" s="44">
        <v>0</v>
      </c>
      <c r="AH40" s="44">
        <v>0</v>
      </c>
    </row>
    <row r="41" spans="1:35" ht="16.2" thickBot="1" x14ac:dyDescent="0.35">
      <c r="A41" s="64" t="str">
        <f t="shared" si="0"/>
        <v>A0134</v>
      </c>
      <c r="B41" s="28"/>
      <c r="C41" s="49"/>
      <c r="D41" s="27">
        <v>25</v>
      </c>
      <c r="E41" s="4" t="s">
        <v>227</v>
      </c>
      <c r="F41" s="27" t="s">
        <v>324</v>
      </c>
      <c r="G41" s="27" t="s">
        <v>324</v>
      </c>
      <c r="H41" s="27" t="s">
        <v>324</v>
      </c>
      <c r="I41" s="27" t="s">
        <v>324</v>
      </c>
      <c r="J41" s="137" t="s">
        <v>324</v>
      </c>
      <c r="K41" s="33"/>
      <c r="L41" s="33"/>
      <c r="M41" s="33"/>
      <c r="N41" s="33"/>
      <c r="O41" s="29"/>
      <c r="P41" s="27" t="s">
        <v>268</v>
      </c>
      <c r="Q41" s="44">
        <v>1300</v>
      </c>
      <c r="R41" s="44">
        <v>0</v>
      </c>
      <c r="S41" s="44">
        <v>1300</v>
      </c>
      <c r="T41" s="44">
        <v>0</v>
      </c>
      <c r="U41" s="44">
        <v>1300</v>
      </c>
      <c r="V41" s="44">
        <v>0</v>
      </c>
      <c r="W41" s="44">
        <v>1300</v>
      </c>
      <c r="X41" s="44">
        <v>0</v>
      </c>
      <c r="Y41" s="86">
        <f>IFERROR(VLOOKUP(A41,'Import Bkhd'!$A$1:$L$347,10,FALSE),"€  0,00")</f>
        <v>1397</v>
      </c>
      <c r="Z41" s="89">
        <f>IFERROR(VLOOKUP(A41,'Import Bkhd'!$A$1:$L$347,11,FALSE),"€  0,00")</f>
        <v>0</v>
      </c>
      <c r="AA41" s="45">
        <v>0</v>
      </c>
      <c r="AB41" s="44">
        <v>0</v>
      </c>
      <c r="AC41" s="44">
        <v>0</v>
      </c>
      <c r="AD41" s="44">
        <v>0</v>
      </c>
      <c r="AE41" s="44">
        <v>0</v>
      </c>
      <c r="AF41" s="44">
        <v>0</v>
      </c>
      <c r="AG41" s="44">
        <v>0</v>
      </c>
      <c r="AH41" s="44">
        <v>0</v>
      </c>
    </row>
    <row r="42" spans="1:35" ht="29.4" thickBot="1" x14ac:dyDescent="0.35">
      <c r="A42" s="64" t="str">
        <f t="shared" si="0"/>
        <v>A0072</v>
      </c>
      <c r="B42" s="28"/>
      <c r="C42" s="49"/>
      <c r="D42" s="27">
        <v>26</v>
      </c>
      <c r="E42" s="4" t="s">
        <v>240</v>
      </c>
      <c r="F42" s="27" t="s">
        <v>324</v>
      </c>
      <c r="G42" s="27" t="s">
        <v>324</v>
      </c>
      <c r="H42" s="27" t="s">
        <v>324</v>
      </c>
      <c r="I42" s="27" t="s">
        <v>324</v>
      </c>
      <c r="J42" s="137" t="s">
        <v>324</v>
      </c>
      <c r="K42" s="33"/>
      <c r="L42" s="33"/>
      <c r="M42" s="33"/>
      <c r="N42" s="33"/>
      <c r="O42" s="29"/>
      <c r="P42" s="27" t="s">
        <v>109</v>
      </c>
      <c r="Q42" s="44">
        <v>150</v>
      </c>
      <c r="R42" s="44">
        <v>0</v>
      </c>
      <c r="S42" s="44">
        <v>150</v>
      </c>
      <c r="T42" s="44">
        <v>0</v>
      </c>
      <c r="U42" s="44">
        <v>150</v>
      </c>
      <c r="V42" s="44">
        <v>0</v>
      </c>
      <c r="W42" s="44">
        <v>150</v>
      </c>
      <c r="X42" s="44">
        <v>0</v>
      </c>
      <c r="Y42" s="86">
        <f>IFERROR(VLOOKUP(A42,'Import Bkhd'!$A$1:$L$347,10,FALSE),"€  0,00")</f>
        <v>486</v>
      </c>
      <c r="Z42" s="89">
        <f>IFERROR(VLOOKUP(A42,'Import Bkhd'!$A$1:$L$347,11,FALSE),"€  0,00")</f>
        <v>324</v>
      </c>
      <c r="AA42" s="45">
        <v>0</v>
      </c>
      <c r="AB42" s="44">
        <v>0</v>
      </c>
      <c r="AC42" s="44">
        <v>0</v>
      </c>
      <c r="AD42" s="44">
        <v>0</v>
      </c>
      <c r="AE42" s="44">
        <v>0</v>
      </c>
      <c r="AF42" s="44">
        <v>0</v>
      </c>
      <c r="AG42" s="44">
        <v>0</v>
      </c>
      <c r="AH42" s="44">
        <v>0</v>
      </c>
    </row>
    <row r="43" spans="1:35" ht="63" thickBot="1" x14ac:dyDescent="0.35">
      <c r="A43" s="64">
        <f t="shared" si="0"/>
        <v>0</v>
      </c>
      <c r="B43" s="28"/>
      <c r="C43" s="37" t="s">
        <v>165</v>
      </c>
      <c r="D43" s="37"/>
      <c r="E43" s="143" t="s">
        <v>302</v>
      </c>
      <c r="F43" s="143"/>
      <c r="G43" s="143"/>
      <c r="H43" s="143"/>
      <c r="I43" s="143"/>
      <c r="J43" s="73"/>
      <c r="K43" s="73"/>
      <c r="L43" s="73"/>
      <c r="M43" s="73"/>
      <c r="N43" s="74" t="s">
        <v>351</v>
      </c>
      <c r="O43" s="75" t="s">
        <v>332</v>
      </c>
      <c r="P43" s="75"/>
      <c r="Q43" s="76"/>
      <c r="R43" s="76"/>
      <c r="S43" s="76"/>
      <c r="T43" s="76"/>
      <c r="U43" s="76"/>
      <c r="V43" s="76"/>
      <c r="W43" s="76"/>
      <c r="X43" s="76"/>
      <c r="Y43" s="129">
        <f>SUM(Y45:Y46)</f>
        <v>9762.64</v>
      </c>
      <c r="Z43" s="130">
        <f>SUM(Z45:Z46)</f>
        <v>0</v>
      </c>
      <c r="AA43" s="77"/>
      <c r="AB43" s="76"/>
      <c r="AC43" s="76"/>
      <c r="AD43" s="76"/>
      <c r="AE43" s="76"/>
      <c r="AF43" s="76"/>
      <c r="AG43" s="76"/>
      <c r="AH43" s="76"/>
    </row>
    <row r="44" spans="1:35" ht="16.2" thickBot="1" x14ac:dyDescent="0.35">
      <c r="A44" s="64">
        <f t="shared" si="0"/>
        <v>0</v>
      </c>
      <c r="B44" s="28"/>
      <c r="C44" s="49"/>
      <c r="D44" s="27">
        <v>27</v>
      </c>
      <c r="E44" s="4" t="s">
        <v>269</v>
      </c>
      <c r="F44" s="27" t="s">
        <v>324</v>
      </c>
      <c r="G44" s="27" t="s">
        <v>324</v>
      </c>
      <c r="H44" s="27" t="s">
        <v>324</v>
      </c>
      <c r="I44" s="27" t="s">
        <v>324</v>
      </c>
      <c r="J44" s="137" t="s">
        <v>324</v>
      </c>
      <c r="K44" s="33"/>
      <c r="L44" s="33"/>
      <c r="M44" s="33"/>
      <c r="N44" s="33"/>
      <c r="O44" s="29"/>
      <c r="P44" s="48"/>
      <c r="Q44" s="44">
        <v>0</v>
      </c>
      <c r="R44" s="44">
        <v>0</v>
      </c>
      <c r="S44" s="44">
        <v>0</v>
      </c>
      <c r="T44" s="44">
        <v>0</v>
      </c>
      <c r="U44" s="44">
        <v>0</v>
      </c>
      <c r="V44" s="44">
        <v>0</v>
      </c>
      <c r="W44" s="44">
        <v>0</v>
      </c>
      <c r="X44" s="44">
        <v>0</v>
      </c>
      <c r="Y44" s="86" t="str">
        <f>IFERROR(VLOOKUP(A44,'Import Bkhd'!$A$1:$L$347,10,FALSE),"€  0,00")</f>
        <v>€  0,00</v>
      </c>
      <c r="Z44" s="89" t="str">
        <f>IFERROR(VLOOKUP(A44,'Import Bkhd'!$A$1:$L$347,11,FALSE),"€  0,00")</f>
        <v>€  0,00</v>
      </c>
      <c r="AA44" s="45">
        <v>0</v>
      </c>
      <c r="AB44" s="44">
        <v>0</v>
      </c>
      <c r="AC44" s="44">
        <v>0</v>
      </c>
      <c r="AD44" s="44">
        <v>0</v>
      </c>
      <c r="AE44" s="44">
        <v>0</v>
      </c>
      <c r="AF44" s="44">
        <v>0</v>
      </c>
      <c r="AG44" s="44">
        <v>0</v>
      </c>
      <c r="AH44" s="44">
        <v>0</v>
      </c>
    </row>
    <row r="45" spans="1:35" ht="16.2" thickBot="1" x14ac:dyDescent="0.35">
      <c r="A45" s="64" t="str">
        <f t="shared" si="0"/>
        <v>A0025</v>
      </c>
      <c r="B45" s="28"/>
      <c r="C45" s="49"/>
      <c r="D45" s="27">
        <v>28</v>
      </c>
      <c r="E45" s="4" t="s">
        <v>187</v>
      </c>
      <c r="F45" s="27" t="s">
        <v>324</v>
      </c>
      <c r="G45" s="27" t="s">
        <v>324</v>
      </c>
      <c r="H45" s="27" t="s">
        <v>324</v>
      </c>
      <c r="I45" s="27" t="s">
        <v>324</v>
      </c>
      <c r="J45" s="137" t="s">
        <v>324</v>
      </c>
      <c r="K45" s="33"/>
      <c r="L45" s="33"/>
      <c r="M45" s="33"/>
      <c r="N45" s="33"/>
      <c r="O45" s="29"/>
      <c r="P45" s="27" t="s">
        <v>194</v>
      </c>
      <c r="Q45" s="44">
        <v>8000</v>
      </c>
      <c r="R45" s="44">
        <v>0</v>
      </c>
      <c r="S45" s="44">
        <v>8000</v>
      </c>
      <c r="T45" s="44">
        <v>0</v>
      </c>
      <c r="U45" s="44">
        <v>8000</v>
      </c>
      <c r="V45" s="44">
        <v>0</v>
      </c>
      <c r="W45" s="44">
        <v>8000</v>
      </c>
      <c r="X45" s="44">
        <v>0</v>
      </c>
      <c r="Y45" s="86">
        <f>IFERROR(VLOOKUP(A45,'Import Bkhd'!$A$1:$L$347,10,FALSE),"€  0,00")</f>
        <v>9762.64</v>
      </c>
      <c r="Z45" s="89">
        <f>IFERROR(VLOOKUP(A45,'Import Bkhd'!$A$1:$L$347,11,FALSE),"€  0,00")</f>
        <v>0</v>
      </c>
      <c r="AA45" s="45">
        <v>0</v>
      </c>
      <c r="AB45" s="44">
        <v>0</v>
      </c>
      <c r="AC45" s="44">
        <v>0</v>
      </c>
      <c r="AD45" s="44">
        <v>0</v>
      </c>
      <c r="AE45" s="44">
        <v>0</v>
      </c>
      <c r="AF45" s="44">
        <v>0</v>
      </c>
      <c r="AG45" s="44">
        <v>0</v>
      </c>
      <c r="AH45" s="44">
        <v>0</v>
      </c>
    </row>
    <row r="46" spans="1:35" ht="29.4" thickBot="1" x14ac:dyDescent="0.35">
      <c r="A46" s="64">
        <f t="shared" si="0"/>
        <v>0</v>
      </c>
      <c r="B46" s="28"/>
      <c r="C46" s="49"/>
      <c r="D46" s="27">
        <v>29</v>
      </c>
      <c r="E46" s="4" t="s">
        <v>223</v>
      </c>
      <c r="F46" s="27" t="s">
        <v>324</v>
      </c>
      <c r="G46" s="27" t="s">
        <v>324</v>
      </c>
      <c r="H46" s="27" t="s">
        <v>324</v>
      </c>
      <c r="I46" s="27" t="s">
        <v>324</v>
      </c>
      <c r="J46" s="137" t="s">
        <v>324</v>
      </c>
      <c r="K46" s="33"/>
      <c r="L46" s="33"/>
      <c r="M46" s="33"/>
      <c r="N46" s="33"/>
      <c r="O46" s="29"/>
      <c r="P46" s="48"/>
      <c r="Q46" s="44">
        <v>0</v>
      </c>
      <c r="R46" s="44">
        <v>0</v>
      </c>
      <c r="S46" s="44">
        <v>0</v>
      </c>
      <c r="T46" s="44">
        <v>0</v>
      </c>
      <c r="U46" s="44">
        <v>0</v>
      </c>
      <c r="V46" s="44">
        <v>0</v>
      </c>
      <c r="W46" s="44">
        <v>0</v>
      </c>
      <c r="X46" s="44">
        <v>0</v>
      </c>
      <c r="Y46" s="86" t="str">
        <f>IFERROR(VLOOKUP(A46,'Import Bkhd'!$A$1:$L$347,10,FALSE),"€  0,00")</f>
        <v>€  0,00</v>
      </c>
      <c r="Z46" s="89" t="str">
        <f>IFERROR(VLOOKUP(A46,'Import Bkhd'!$A$1:$L$347,11,FALSE),"€  0,00")</f>
        <v>€  0,00</v>
      </c>
      <c r="AA46" s="45">
        <v>0</v>
      </c>
      <c r="AB46" s="44">
        <v>0</v>
      </c>
      <c r="AC46" s="44">
        <v>0</v>
      </c>
      <c r="AD46" s="44">
        <v>0</v>
      </c>
      <c r="AE46" s="44">
        <v>0</v>
      </c>
      <c r="AF46" s="44">
        <v>0</v>
      </c>
      <c r="AG46" s="44">
        <v>0</v>
      </c>
      <c r="AH46" s="44">
        <v>0</v>
      </c>
    </row>
    <row r="47" spans="1:35" ht="63" thickBot="1" x14ac:dyDescent="0.35">
      <c r="A47" s="64">
        <f t="shared" si="0"/>
        <v>0</v>
      </c>
      <c r="B47" s="28"/>
      <c r="C47" s="37" t="s">
        <v>225</v>
      </c>
      <c r="D47" s="37"/>
      <c r="E47" s="143" t="s">
        <v>303</v>
      </c>
      <c r="F47" s="143"/>
      <c r="G47" s="143"/>
      <c r="H47" s="143"/>
      <c r="I47" s="143"/>
      <c r="J47" s="79"/>
      <c r="K47" s="79"/>
      <c r="L47" s="79"/>
      <c r="M47" s="79"/>
      <c r="N47" s="74" t="s">
        <v>350</v>
      </c>
      <c r="O47" s="75" t="s">
        <v>332</v>
      </c>
      <c r="P47" s="80"/>
      <c r="Q47" s="76"/>
      <c r="R47" s="76"/>
      <c r="S47" s="76"/>
      <c r="T47" s="76"/>
      <c r="U47" s="76"/>
      <c r="V47" s="76"/>
      <c r="W47" s="76"/>
      <c r="X47" s="76"/>
      <c r="Y47" s="130">
        <f>SUM(Y48)</f>
        <v>1800</v>
      </c>
      <c r="Z47" s="129">
        <f>SUM(Z48)</f>
        <v>0</v>
      </c>
      <c r="AA47" s="77">
        <v>0</v>
      </c>
      <c r="AB47" s="76">
        <v>0</v>
      </c>
      <c r="AC47" s="76">
        <v>0</v>
      </c>
      <c r="AD47" s="76">
        <v>0</v>
      </c>
      <c r="AE47" s="76">
        <v>0</v>
      </c>
      <c r="AF47" s="76">
        <v>0</v>
      </c>
      <c r="AG47" s="76">
        <v>0</v>
      </c>
      <c r="AH47" s="76">
        <v>0</v>
      </c>
      <c r="AI47" s="111"/>
    </row>
    <row r="48" spans="1:35" ht="29.4" thickBot="1" x14ac:dyDescent="0.35">
      <c r="A48" s="64" t="str">
        <f t="shared" si="0"/>
        <v>A0099</v>
      </c>
      <c r="B48" s="28"/>
      <c r="C48" s="49"/>
      <c r="D48" s="27">
        <v>30</v>
      </c>
      <c r="E48" s="4" t="s">
        <v>224</v>
      </c>
      <c r="F48" s="27" t="s">
        <v>324</v>
      </c>
      <c r="G48" s="27" t="s">
        <v>324</v>
      </c>
      <c r="H48" s="27" t="s">
        <v>324</v>
      </c>
      <c r="I48" s="27" t="s">
        <v>324</v>
      </c>
      <c r="J48" s="137" t="s">
        <v>324</v>
      </c>
      <c r="K48" s="33"/>
      <c r="L48" s="33"/>
      <c r="M48" s="33"/>
      <c r="N48" s="33"/>
      <c r="O48" s="29"/>
      <c r="P48" s="27" t="s">
        <v>201</v>
      </c>
      <c r="Q48" s="44">
        <v>1000</v>
      </c>
      <c r="R48" s="44">
        <v>0</v>
      </c>
      <c r="S48" s="44">
        <v>1000</v>
      </c>
      <c r="T48" s="44">
        <v>0</v>
      </c>
      <c r="U48" s="44">
        <v>1000</v>
      </c>
      <c r="V48" s="44">
        <v>0</v>
      </c>
      <c r="W48" s="44">
        <v>1000</v>
      </c>
      <c r="X48" s="44">
        <v>0</v>
      </c>
      <c r="Y48" s="86">
        <f>IFERROR(VLOOKUP(A48,'Import Bkhd'!$A$1:$L$347,10,FALSE),"€  0,00")</f>
        <v>1800</v>
      </c>
      <c r="Z48" s="89">
        <f>IFERROR(VLOOKUP(A48,'Import Bkhd'!$A$1:$L$347,11,FALSE),"€  0,00")</f>
        <v>0</v>
      </c>
      <c r="AA48" s="45">
        <v>0</v>
      </c>
      <c r="AB48" s="44">
        <v>0</v>
      </c>
      <c r="AC48" s="44">
        <v>0</v>
      </c>
      <c r="AD48" s="44">
        <v>0</v>
      </c>
      <c r="AE48" s="44">
        <v>0</v>
      </c>
      <c r="AF48" s="44">
        <v>0</v>
      </c>
      <c r="AG48" s="44">
        <v>0</v>
      </c>
      <c r="AH48" s="44">
        <v>0</v>
      </c>
    </row>
    <row r="49" spans="1:35" ht="63" thickBot="1" x14ac:dyDescent="0.35">
      <c r="A49" s="64">
        <f t="shared" si="0"/>
        <v>0</v>
      </c>
      <c r="B49" s="28"/>
      <c r="C49" s="37" t="s">
        <v>226</v>
      </c>
      <c r="D49" s="37"/>
      <c r="E49" s="143" t="s">
        <v>304</v>
      </c>
      <c r="F49" s="143"/>
      <c r="G49" s="143"/>
      <c r="H49" s="143"/>
      <c r="I49" s="143"/>
      <c r="J49" s="79"/>
      <c r="K49" s="79"/>
      <c r="L49" s="79"/>
      <c r="M49" s="79"/>
      <c r="N49" s="74" t="s">
        <v>357</v>
      </c>
      <c r="O49" s="75" t="s">
        <v>325</v>
      </c>
      <c r="P49" s="80"/>
      <c r="Q49" s="76"/>
      <c r="R49" s="76"/>
      <c r="S49" s="76"/>
      <c r="T49" s="76"/>
      <c r="U49" s="76"/>
      <c r="V49" s="76"/>
      <c r="W49" s="76"/>
      <c r="X49" s="76"/>
      <c r="Y49" s="129">
        <f>SUM(Y50)</f>
        <v>0</v>
      </c>
      <c r="Z49" s="128">
        <f>SUM(Z50)</f>
        <v>0</v>
      </c>
      <c r="AA49" s="77"/>
      <c r="AB49" s="76"/>
      <c r="AC49" s="76"/>
      <c r="AD49" s="76"/>
      <c r="AE49" s="76"/>
      <c r="AF49" s="76"/>
      <c r="AG49" s="76"/>
      <c r="AH49" s="76"/>
      <c r="AI49" s="111"/>
    </row>
    <row r="50" spans="1:35" ht="16.2" thickBot="1" x14ac:dyDescent="0.35">
      <c r="A50" s="64">
        <f t="shared" si="0"/>
        <v>0</v>
      </c>
      <c r="B50" s="28"/>
      <c r="C50" s="49"/>
      <c r="D50" s="27">
        <v>31</v>
      </c>
      <c r="E50" s="4" t="s">
        <v>323</v>
      </c>
      <c r="F50" s="27" t="s">
        <v>324</v>
      </c>
      <c r="G50" s="27" t="s">
        <v>324</v>
      </c>
      <c r="H50" s="27" t="s">
        <v>324</v>
      </c>
      <c r="I50" s="27" t="s">
        <v>324</v>
      </c>
      <c r="J50" s="137" t="s">
        <v>324</v>
      </c>
      <c r="K50" s="33"/>
      <c r="L50" s="33"/>
      <c r="M50" s="33"/>
      <c r="N50" s="33"/>
      <c r="O50" s="29"/>
      <c r="P50" s="48"/>
      <c r="Q50" s="44">
        <v>0</v>
      </c>
      <c r="R50" s="44">
        <v>0</v>
      </c>
      <c r="S50" s="44">
        <v>0</v>
      </c>
      <c r="T50" s="44">
        <v>0</v>
      </c>
      <c r="U50" s="44">
        <v>0</v>
      </c>
      <c r="V50" s="44">
        <v>0</v>
      </c>
      <c r="W50" s="44">
        <v>0</v>
      </c>
      <c r="X50" s="44">
        <v>0</v>
      </c>
      <c r="Y50" s="86" t="str">
        <f>IFERROR(VLOOKUP(A50,'Import Bkhd'!$A$1:$L$347,10,FALSE),"€  0,00")</f>
        <v>€  0,00</v>
      </c>
      <c r="Z50" s="89" t="str">
        <f>IFERROR(VLOOKUP(A50,'Import Bkhd'!$A$1:$L$347,11,FALSE),"€  0,00")</f>
        <v>€  0,00</v>
      </c>
      <c r="AA50" s="45">
        <v>0</v>
      </c>
      <c r="AB50" s="44">
        <v>0</v>
      </c>
      <c r="AC50" s="44">
        <v>0</v>
      </c>
      <c r="AD50" s="44">
        <v>0</v>
      </c>
      <c r="AE50" s="44">
        <v>0</v>
      </c>
      <c r="AF50" s="44">
        <v>0</v>
      </c>
      <c r="AG50" s="44">
        <v>0</v>
      </c>
      <c r="AH50" s="44">
        <v>0</v>
      </c>
    </row>
    <row r="51" spans="1:35" ht="33" customHeight="1" thickBot="1" x14ac:dyDescent="0.35">
      <c r="A51" s="64">
        <f t="shared" si="0"/>
        <v>0</v>
      </c>
      <c r="B51" s="35" t="s">
        <v>166</v>
      </c>
      <c r="C51" s="36"/>
      <c r="D51" s="36"/>
      <c r="E51" s="145" t="s">
        <v>305</v>
      </c>
      <c r="F51" s="145"/>
      <c r="G51" s="145"/>
      <c r="H51" s="145"/>
      <c r="I51" s="145"/>
      <c r="J51" s="92"/>
      <c r="K51" s="92"/>
      <c r="L51" s="92"/>
      <c r="M51" s="92"/>
      <c r="N51" s="92"/>
      <c r="O51" s="93"/>
      <c r="P51" s="92"/>
      <c r="Q51" s="94"/>
      <c r="R51" s="94"/>
      <c r="S51" s="94"/>
      <c r="T51" s="94"/>
      <c r="U51" s="94"/>
      <c r="V51" s="94"/>
      <c r="W51" s="94"/>
      <c r="X51" s="94"/>
      <c r="Y51" s="95">
        <f>SUM(Y52)</f>
        <v>658.95</v>
      </c>
      <c r="Z51" s="113">
        <f>SUM(Z52)</f>
        <v>0</v>
      </c>
      <c r="AA51" s="96"/>
      <c r="AB51" s="94"/>
      <c r="AC51" s="94"/>
      <c r="AD51" s="94"/>
      <c r="AE51" s="94"/>
      <c r="AF51" s="94"/>
      <c r="AG51" s="94"/>
      <c r="AH51" s="94"/>
      <c r="AI51" s="111"/>
    </row>
    <row r="52" spans="1:35" ht="63" thickBot="1" x14ac:dyDescent="0.35">
      <c r="A52" s="64">
        <f t="shared" si="0"/>
        <v>0</v>
      </c>
      <c r="B52" s="28"/>
      <c r="C52" s="37" t="s">
        <v>167</v>
      </c>
      <c r="D52" s="37"/>
      <c r="E52" s="143" t="s">
        <v>306</v>
      </c>
      <c r="F52" s="143"/>
      <c r="G52" s="143"/>
      <c r="H52" s="143"/>
      <c r="I52" s="143"/>
      <c r="J52" s="79"/>
      <c r="K52" s="79"/>
      <c r="L52" s="79"/>
      <c r="M52" s="79"/>
      <c r="N52" s="74" t="s">
        <v>356</v>
      </c>
      <c r="O52" s="75" t="s">
        <v>334</v>
      </c>
      <c r="P52" s="80"/>
      <c r="Q52" s="76"/>
      <c r="R52" s="76"/>
      <c r="S52" s="76"/>
      <c r="T52" s="76"/>
      <c r="U52" s="76"/>
      <c r="V52" s="76"/>
      <c r="W52" s="76"/>
      <c r="X52" s="76"/>
      <c r="Y52" s="129">
        <f>SUM(Y53:Y56)</f>
        <v>658.95</v>
      </c>
      <c r="Z52" s="128">
        <f>SUM(Z53:Z56)</f>
        <v>0</v>
      </c>
      <c r="AA52" s="77"/>
      <c r="AB52" s="76"/>
      <c r="AC52" s="76"/>
      <c r="AD52" s="76"/>
      <c r="AE52" s="76"/>
      <c r="AF52" s="76"/>
      <c r="AG52" s="76"/>
      <c r="AH52" s="76"/>
      <c r="AI52" s="111"/>
    </row>
    <row r="53" spans="1:35" ht="16.2" thickBot="1" x14ac:dyDescent="0.35">
      <c r="A53" s="64" t="str">
        <f t="shared" si="0"/>
        <v>A0135</v>
      </c>
      <c r="B53" s="28"/>
      <c r="C53" s="49"/>
      <c r="D53" s="27">
        <v>32</v>
      </c>
      <c r="E53" s="4" t="s">
        <v>228</v>
      </c>
      <c r="F53" s="27" t="s">
        <v>324</v>
      </c>
      <c r="G53" s="27" t="s">
        <v>324</v>
      </c>
      <c r="H53" s="27" t="s">
        <v>324</v>
      </c>
      <c r="I53" s="27" t="s">
        <v>324</v>
      </c>
      <c r="J53" s="137" t="s">
        <v>324</v>
      </c>
      <c r="K53" s="33"/>
      <c r="L53" s="33"/>
      <c r="M53" s="33"/>
      <c r="N53" s="33"/>
      <c r="O53" s="29"/>
      <c r="P53" s="27" t="s">
        <v>270</v>
      </c>
      <c r="Q53" s="44">
        <v>500</v>
      </c>
      <c r="R53" s="44">
        <v>0</v>
      </c>
      <c r="S53" s="44">
        <v>500</v>
      </c>
      <c r="T53" s="44">
        <v>0</v>
      </c>
      <c r="U53" s="44">
        <v>500</v>
      </c>
      <c r="V53" s="44">
        <v>0</v>
      </c>
      <c r="W53" s="44">
        <v>500</v>
      </c>
      <c r="X53" s="44">
        <v>0</v>
      </c>
      <c r="Y53" s="86">
        <f>IFERROR(VLOOKUP(A53,'Import Bkhd'!$A$1:$L$347,10,FALSE),"€  0,00")</f>
        <v>284.10000000000002</v>
      </c>
      <c r="Z53" s="89">
        <f>IFERROR(VLOOKUP(A53,'Import Bkhd'!$A$1:$L$347,11,FALSE),"€  0,00")</f>
        <v>0</v>
      </c>
      <c r="AA53" s="45">
        <v>0</v>
      </c>
      <c r="AB53" s="44">
        <v>0</v>
      </c>
      <c r="AC53" s="44">
        <v>0</v>
      </c>
      <c r="AD53" s="44">
        <v>0</v>
      </c>
      <c r="AE53" s="44">
        <v>0</v>
      </c>
      <c r="AF53" s="44">
        <v>0</v>
      </c>
      <c r="AG53" s="44">
        <v>0</v>
      </c>
      <c r="AH53" s="44">
        <v>0</v>
      </c>
    </row>
    <row r="54" spans="1:35" ht="16.2" thickBot="1" x14ac:dyDescent="0.35">
      <c r="A54" s="64" t="str">
        <f t="shared" si="0"/>
        <v>A0136</v>
      </c>
      <c r="B54" s="28"/>
      <c r="C54" s="49"/>
      <c r="D54" s="27">
        <v>33</v>
      </c>
      <c r="E54" s="4" t="s">
        <v>229</v>
      </c>
      <c r="F54" s="27" t="s">
        <v>324</v>
      </c>
      <c r="G54" s="27" t="s">
        <v>324</v>
      </c>
      <c r="H54" s="27" t="s">
        <v>324</v>
      </c>
      <c r="I54" s="27" t="s">
        <v>324</v>
      </c>
      <c r="J54" s="137" t="s">
        <v>324</v>
      </c>
      <c r="K54" s="33"/>
      <c r="L54" s="33"/>
      <c r="M54" s="33"/>
      <c r="N54" s="33"/>
      <c r="O54" s="29"/>
      <c r="P54" s="27" t="s">
        <v>271</v>
      </c>
      <c r="Q54" s="44">
        <v>500</v>
      </c>
      <c r="R54" s="44">
        <v>0</v>
      </c>
      <c r="S54" s="44">
        <v>250</v>
      </c>
      <c r="T54" s="44">
        <v>0</v>
      </c>
      <c r="U54" s="44">
        <v>250</v>
      </c>
      <c r="V54" s="44">
        <v>0</v>
      </c>
      <c r="W54" s="44">
        <v>250</v>
      </c>
      <c r="X54" s="44">
        <v>0</v>
      </c>
      <c r="Y54" s="86" t="str">
        <f>IFERROR(VLOOKUP(A54,'Import Bkhd'!$A$1:$L$347,10,FALSE),"€  0,00")</f>
        <v>€  0,00</v>
      </c>
      <c r="Z54" s="89" t="str">
        <f>IFERROR(VLOOKUP(A54,'Import Bkhd'!$A$1:$L$347,11,FALSE),"€  0,00")</f>
        <v>€  0,00</v>
      </c>
      <c r="AA54" s="45">
        <v>0</v>
      </c>
      <c r="AB54" s="44">
        <v>0</v>
      </c>
      <c r="AC54" s="44">
        <v>0</v>
      </c>
      <c r="AD54" s="44">
        <v>0</v>
      </c>
      <c r="AE54" s="44">
        <v>0</v>
      </c>
      <c r="AF54" s="44">
        <v>0</v>
      </c>
      <c r="AG54" s="44">
        <v>0</v>
      </c>
      <c r="AH54" s="44">
        <v>0</v>
      </c>
    </row>
    <row r="55" spans="1:35" ht="16.2" thickBot="1" x14ac:dyDescent="0.35">
      <c r="A55" s="64" t="str">
        <f t="shared" si="0"/>
        <v>A0015</v>
      </c>
      <c r="B55" s="28"/>
      <c r="C55" s="49"/>
      <c r="D55" s="27">
        <v>34</v>
      </c>
      <c r="E55" s="4" t="s">
        <v>175</v>
      </c>
      <c r="F55" s="27" t="s">
        <v>324</v>
      </c>
      <c r="G55" s="27" t="s">
        <v>324</v>
      </c>
      <c r="H55" s="27" t="s">
        <v>324</v>
      </c>
      <c r="I55" s="27" t="s">
        <v>324</v>
      </c>
      <c r="J55" s="137" t="s">
        <v>324</v>
      </c>
      <c r="K55" s="33"/>
      <c r="L55" s="33"/>
      <c r="M55" s="33"/>
      <c r="N55" s="33"/>
      <c r="O55" s="29"/>
      <c r="P55" s="27" t="s">
        <v>195</v>
      </c>
      <c r="Q55" s="44">
        <v>500</v>
      </c>
      <c r="R55" s="44">
        <v>0</v>
      </c>
      <c r="S55" s="44">
        <v>500</v>
      </c>
      <c r="T55" s="44">
        <v>0</v>
      </c>
      <c r="U55" s="44">
        <v>500</v>
      </c>
      <c r="V55" s="44">
        <v>0</v>
      </c>
      <c r="W55" s="44">
        <v>500</v>
      </c>
      <c r="X55" s="44">
        <v>0</v>
      </c>
      <c r="Y55" s="86">
        <f>IFERROR(VLOOKUP(A55,'Import Bkhd'!$A$1:$L$347,10,FALSE),"€  0,00")</f>
        <v>374.85</v>
      </c>
      <c r="Z55" s="89">
        <f>IFERROR(VLOOKUP(A55,'Import Bkhd'!$A$1:$L$347,11,FALSE),"€  0,00")</f>
        <v>0</v>
      </c>
      <c r="AA55" s="45">
        <v>0</v>
      </c>
      <c r="AB55" s="44">
        <v>0</v>
      </c>
      <c r="AC55" s="44">
        <v>0</v>
      </c>
      <c r="AD55" s="44">
        <v>0</v>
      </c>
      <c r="AE55" s="44">
        <v>0</v>
      </c>
      <c r="AF55" s="44">
        <v>0</v>
      </c>
      <c r="AG55" s="44">
        <v>0</v>
      </c>
      <c r="AH55" s="44">
        <v>0</v>
      </c>
    </row>
    <row r="56" spans="1:35" ht="16.2" thickBot="1" x14ac:dyDescent="0.35">
      <c r="A56" s="64">
        <f t="shared" si="0"/>
        <v>0</v>
      </c>
      <c r="B56" s="28"/>
      <c r="C56" s="49"/>
      <c r="D56" s="27">
        <v>35</v>
      </c>
      <c r="E56" s="5" t="s">
        <v>186</v>
      </c>
      <c r="F56" s="27" t="s">
        <v>324</v>
      </c>
      <c r="G56" s="27" t="s">
        <v>324</v>
      </c>
      <c r="H56" s="27" t="s">
        <v>324</v>
      </c>
      <c r="I56" s="27" t="s">
        <v>324</v>
      </c>
      <c r="J56" s="137" t="s">
        <v>324</v>
      </c>
      <c r="K56" s="33"/>
      <c r="L56" s="33"/>
      <c r="M56" s="33"/>
      <c r="N56" s="33"/>
      <c r="O56" s="29"/>
      <c r="P56" s="48"/>
      <c r="Q56" s="44">
        <v>0</v>
      </c>
      <c r="R56" s="44">
        <v>0</v>
      </c>
      <c r="S56" s="44">
        <v>0</v>
      </c>
      <c r="T56" s="44">
        <v>0</v>
      </c>
      <c r="U56" s="44">
        <v>0</v>
      </c>
      <c r="V56" s="44">
        <v>0</v>
      </c>
      <c r="W56" s="44">
        <v>0</v>
      </c>
      <c r="X56" s="44">
        <v>0</v>
      </c>
      <c r="Y56" s="86" t="str">
        <f>IFERROR(VLOOKUP(A56,'Import Bkhd'!$A$1:$L$347,10,FALSE),"€  0,00")</f>
        <v>€  0,00</v>
      </c>
      <c r="Z56" s="89" t="str">
        <f>IFERROR(VLOOKUP(A56,'Import Bkhd'!$A$1:$L$347,11,FALSE),"€  0,00")</f>
        <v>€  0,00</v>
      </c>
      <c r="AA56" s="45">
        <v>0</v>
      </c>
      <c r="AB56" s="44">
        <v>0</v>
      </c>
      <c r="AC56" s="44">
        <v>0</v>
      </c>
      <c r="AD56" s="44">
        <v>0</v>
      </c>
      <c r="AE56" s="44">
        <v>0</v>
      </c>
      <c r="AF56" s="44">
        <v>0</v>
      </c>
      <c r="AG56" s="44">
        <v>0</v>
      </c>
      <c r="AH56" s="44">
        <v>0</v>
      </c>
    </row>
    <row r="57" spans="1:35" ht="33" customHeight="1" thickBot="1" x14ac:dyDescent="0.35">
      <c r="A57" s="64">
        <f t="shared" si="0"/>
        <v>0</v>
      </c>
      <c r="B57" s="35" t="s">
        <v>168</v>
      </c>
      <c r="C57" s="36"/>
      <c r="D57" s="36"/>
      <c r="E57" s="145" t="s">
        <v>307</v>
      </c>
      <c r="F57" s="145"/>
      <c r="G57" s="145"/>
      <c r="H57" s="145"/>
      <c r="I57" s="145"/>
      <c r="J57" s="92"/>
      <c r="K57" s="92"/>
      <c r="L57" s="92"/>
      <c r="M57" s="92"/>
      <c r="N57" s="92"/>
      <c r="O57" s="93"/>
      <c r="P57" s="92"/>
      <c r="Q57" s="94"/>
      <c r="R57" s="94"/>
      <c r="S57" s="94"/>
      <c r="T57" s="94"/>
      <c r="U57" s="94"/>
      <c r="V57" s="94"/>
      <c r="W57" s="94"/>
      <c r="X57" s="94"/>
      <c r="Y57" s="110">
        <f>SUM(Y58+Y60+Y63+Y65)</f>
        <v>0</v>
      </c>
      <c r="Z57" s="95">
        <f>SUM(Z58+Z60+Z63+Z65)</f>
        <v>0</v>
      </c>
      <c r="AA57" s="96"/>
      <c r="AB57" s="94"/>
      <c r="AC57" s="94"/>
      <c r="AD57" s="94"/>
      <c r="AE57" s="94"/>
      <c r="AF57" s="94"/>
      <c r="AG57" s="94"/>
      <c r="AH57" s="94"/>
      <c r="AI57" s="111"/>
    </row>
    <row r="58" spans="1:35" ht="63" thickBot="1" x14ac:dyDescent="0.35">
      <c r="A58" s="64">
        <f t="shared" si="0"/>
        <v>0</v>
      </c>
      <c r="B58" s="28"/>
      <c r="C58" s="37" t="s">
        <v>169</v>
      </c>
      <c r="D58" s="37"/>
      <c r="E58" s="143" t="s">
        <v>308</v>
      </c>
      <c r="F58" s="143"/>
      <c r="G58" s="143"/>
      <c r="H58" s="143"/>
      <c r="I58" s="143"/>
      <c r="J58" s="79"/>
      <c r="K58" s="79"/>
      <c r="L58" s="79"/>
      <c r="M58" s="79"/>
      <c r="N58" s="74" t="s">
        <v>355</v>
      </c>
      <c r="O58" s="75" t="s">
        <v>335</v>
      </c>
      <c r="P58" s="80"/>
      <c r="Q58" s="76"/>
      <c r="R58" s="76"/>
      <c r="S58" s="76"/>
      <c r="T58" s="76"/>
      <c r="U58" s="76"/>
      <c r="V58" s="76"/>
      <c r="W58" s="76"/>
      <c r="X58" s="76"/>
      <c r="Y58" s="130">
        <f>SUM(Y59)</f>
        <v>0</v>
      </c>
      <c r="Z58" s="129">
        <f>SUM(Z59)</f>
        <v>0</v>
      </c>
      <c r="AA58" s="77"/>
      <c r="AB58" s="76"/>
      <c r="AC58" s="76"/>
      <c r="AD58" s="76"/>
      <c r="AE58" s="76"/>
      <c r="AF58" s="76"/>
      <c r="AG58" s="76"/>
      <c r="AH58" s="76"/>
      <c r="AI58" s="111"/>
    </row>
    <row r="59" spans="1:35" ht="43.8" thickBot="1" x14ac:dyDescent="0.35">
      <c r="A59" s="64" t="str">
        <f t="shared" si="0"/>
        <v>A0115</v>
      </c>
      <c r="B59" s="28"/>
      <c r="C59" s="49"/>
      <c r="D59" s="27">
        <v>36</v>
      </c>
      <c r="E59" s="4" t="s">
        <v>309</v>
      </c>
      <c r="F59" s="27" t="s">
        <v>324</v>
      </c>
      <c r="G59" s="27" t="s">
        <v>324</v>
      </c>
      <c r="H59" s="27" t="s">
        <v>324</v>
      </c>
      <c r="I59" s="27" t="s">
        <v>324</v>
      </c>
      <c r="J59" s="139" t="s">
        <v>324</v>
      </c>
      <c r="K59" s="33"/>
      <c r="L59" s="33"/>
      <c r="M59" s="33"/>
      <c r="N59" s="33"/>
      <c r="O59" s="29"/>
      <c r="P59" s="27" t="s">
        <v>196</v>
      </c>
      <c r="Q59" s="44">
        <v>100</v>
      </c>
      <c r="R59" s="44">
        <v>0</v>
      </c>
      <c r="S59" s="44">
        <v>0</v>
      </c>
      <c r="T59" s="44">
        <v>0</v>
      </c>
      <c r="U59" s="44">
        <v>0</v>
      </c>
      <c r="V59" s="44">
        <v>0</v>
      </c>
      <c r="W59" s="44">
        <v>0</v>
      </c>
      <c r="X59" s="44">
        <v>0</v>
      </c>
      <c r="Y59" s="86" t="str">
        <f>IFERROR(VLOOKUP(A59,'Import Bkhd'!$A$1:$L$347,10,FALSE),"€  0,00")</f>
        <v>€  0,00</v>
      </c>
      <c r="Z59" s="89" t="str">
        <f>IFERROR(VLOOKUP(A59,'Import Bkhd'!$A$1:$L$347,11,FALSE),"€  0,00")</f>
        <v>€  0,00</v>
      </c>
      <c r="AA59" s="45">
        <v>0</v>
      </c>
      <c r="AB59" s="44">
        <v>0</v>
      </c>
      <c r="AC59" s="44">
        <v>0</v>
      </c>
      <c r="AD59" s="44">
        <v>0</v>
      </c>
      <c r="AE59" s="44">
        <v>0</v>
      </c>
      <c r="AF59" s="44">
        <v>0</v>
      </c>
      <c r="AG59" s="44">
        <v>0</v>
      </c>
      <c r="AH59" s="44">
        <v>0</v>
      </c>
    </row>
    <row r="60" spans="1:35" ht="48" customHeight="1" thickBot="1" x14ac:dyDescent="0.35">
      <c r="A60" s="64">
        <f t="shared" si="0"/>
        <v>0</v>
      </c>
      <c r="B60" s="28"/>
      <c r="C60" s="37" t="s">
        <v>170</v>
      </c>
      <c r="D60" s="37"/>
      <c r="E60" s="143" t="s">
        <v>309</v>
      </c>
      <c r="F60" s="143"/>
      <c r="G60" s="143"/>
      <c r="H60" s="143"/>
      <c r="I60" s="143"/>
      <c r="J60" s="79"/>
      <c r="K60" s="79"/>
      <c r="L60" s="79"/>
      <c r="M60" s="79"/>
      <c r="N60" s="74" t="s">
        <v>354</v>
      </c>
      <c r="O60" s="75" t="s">
        <v>335</v>
      </c>
      <c r="P60" s="80"/>
      <c r="Q60" s="76"/>
      <c r="R60" s="76"/>
      <c r="S60" s="76"/>
      <c r="T60" s="76"/>
      <c r="U60" s="76"/>
      <c r="V60" s="76"/>
      <c r="W60" s="76"/>
      <c r="X60" s="76"/>
      <c r="Y60" s="130">
        <f>SUM(Y61:Y62)</f>
        <v>0</v>
      </c>
      <c r="Z60" s="129">
        <f>SUM(Z61:Z62)</f>
        <v>0</v>
      </c>
      <c r="AA60" s="77"/>
      <c r="AB60" s="76"/>
      <c r="AC60" s="76"/>
      <c r="AD60" s="76"/>
      <c r="AE60" s="76"/>
      <c r="AF60" s="76"/>
      <c r="AG60" s="76"/>
      <c r="AH60" s="76"/>
      <c r="AI60" s="111"/>
    </row>
    <row r="61" spans="1:35" ht="29.4" thickBot="1" x14ac:dyDescent="0.35">
      <c r="A61" s="64">
        <f t="shared" si="0"/>
        <v>0</v>
      </c>
      <c r="B61" s="28"/>
      <c r="C61" s="49"/>
      <c r="D61" s="27">
        <v>37</v>
      </c>
      <c r="E61" s="4" t="s">
        <v>176</v>
      </c>
      <c r="F61" s="27" t="s">
        <v>324</v>
      </c>
      <c r="G61" s="27" t="s">
        <v>324</v>
      </c>
      <c r="H61" s="27" t="s">
        <v>324</v>
      </c>
      <c r="I61" s="27" t="s">
        <v>324</v>
      </c>
      <c r="J61" s="137" t="s">
        <v>324</v>
      </c>
      <c r="K61" s="33"/>
      <c r="L61" s="33"/>
      <c r="M61" s="33"/>
      <c r="N61" s="33"/>
      <c r="O61" s="29"/>
      <c r="P61" s="48"/>
      <c r="Q61" s="44">
        <v>0</v>
      </c>
      <c r="R61" s="44">
        <v>0</v>
      </c>
      <c r="S61" s="44">
        <v>0</v>
      </c>
      <c r="T61" s="44">
        <v>0</v>
      </c>
      <c r="U61" s="44">
        <v>0</v>
      </c>
      <c r="V61" s="44">
        <v>0</v>
      </c>
      <c r="W61" s="44">
        <v>0</v>
      </c>
      <c r="X61" s="44">
        <v>0</v>
      </c>
      <c r="Y61" s="86" t="str">
        <f>IFERROR(VLOOKUP(A61,'Import Bkhd'!$A$1:$L$347,10,FALSE),"€  0,00")</f>
        <v>€  0,00</v>
      </c>
      <c r="Z61" s="89" t="str">
        <f>IFERROR(VLOOKUP(A61,'Import Bkhd'!$A$1:$L$347,11,FALSE),"€  0,00")</f>
        <v>€  0,00</v>
      </c>
      <c r="AA61" s="45">
        <v>0</v>
      </c>
      <c r="AB61" s="44">
        <v>0</v>
      </c>
      <c r="AC61" s="44">
        <v>0</v>
      </c>
      <c r="AD61" s="44">
        <v>0</v>
      </c>
      <c r="AE61" s="44">
        <v>0</v>
      </c>
      <c r="AF61" s="44">
        <v>0</v>
      </c>
      <c r="AG61" s="44">
        <v>0</v>
      </c>
      <c r="AH61" s="44">
        <v>0</v>
      </c>
    </row>
    <row r="62" spans="1:35" ht="29.4" thickBot="1" x14ac:dyDescent="0.35">
      <c r="A62" s="64">
        <f t="shared" si="0"/>
        <v>0</v>
      </c>
      <c r="B62" s="28"/>
      <c r="C62" s="49"/>
      <c r="D62" s="27">
        <v>38</v>
      </c>
      <c r="E62" s="4" t="s">
        <v>177</v>
      </c>
      <c r="F62" s="27" t="s">
        <v>324</v>
      </c>
      <c r="G62" s="27" t="s">
        <v>324</v>
      </c>
      <c r="H62" s="27" t="s">
        <v>324</v>
      </c>
      <c r="I62" s="27" t="s">
        <v>324</v>
      </c>
      <c r="J62" s="137" t="s">
        <v>324</v>
      </c>
      <c r="K62" s="33"/>
      <c r="L62" s="33"/>
      <c r="M62" s="33"/>
      <c r="N62" s="33"/>
      <c r="O62" s="29"/>
      <c r="P62" s="48"/>
      <c r="Q62" s="44">
        <v>0</v>
      </c>
      <c r="R62" s="44">
        <v>0</v>
      </c>
      <c r="S62" s="44">
        <v>0</v>
      </c>
      <c r="T62" s="44">
        <v>0</v>
      </c>
      <c r="U62" s="44">
        <v>0</v>
      </c>
      <c r="V62" s="44">
        <v>0</v>
      </c>
      <c r="W62" s="44">
        <v>0</v>
      </c>
      <c r="X62" s="44">
        <v>0</v>
      </c>
      <c r="Y62" s="86" t="str">
        <f>IFERROR(VLOOKUP(A62,'Import Bkhd'!$A$1:$L$347,10,FALSE),"€  0,00")</f>
        <v>€  0,00</v>
      </c>
      <c r="Z62" s="89" t="str">
        <f>IFERROR(VLOOKUP(A62,'Import Bkhd'!$A$1:$L$347,11,FALSE),"€  0,00")</f>
        <v>€  0,00</v>
      </c>
      <c r="AA62" s="45">
        <v>0</v>
      </c>
      <c r="AB62" s="44">
        <v>0</v>
      </c>
      <c r="AC62" s="44">
        <v>0</v>
      </c>
      <c r="AD62" s="44">
        <v>0</v>
      </c>
      <c r="AE62" s="44">
        <v>0</v>
      </c>
      <c r="AF62" s="44">
        <v>0</v>
      </c>
      <c r="AG62" s="44">
        <v>0</v>
      </c>
      <c r="AH62" s="44">
        <v>0</v>
      </c>
    </row>
    <row r="63" spans="1:35" ht="33" customHeight="1" thickBot="1" x14ac:dyDescent="0.35">
      <c r="A63" s="64">
        <f t="shared" si="0"/>
        <v>0</v>
      </c>
      <c r="B63" s="28"/>
      <c r="C63" s="37" t="s">
        <v>230</v>
      </c>
      <c r="D63" s="37"/>
      <c r="E63" s="143" t="s">
        <v>310</v>
      </c>
      <c r="F63" s="143"/>
      <c r="G63" s="143"/>
      <c r="H63" s="143"/>
      <c r="I63" s="143"/>
      <c r="J63" s="79"/>
      <c r="K63" s="79"/>
      <c r="L63" s="79"/>
      <c r="M63" s="79"/>
      <c r="N63" s="74" t="s">
        <v>353</v>
      </c>
      <c r="O63" s="75" t="s">
        <v>336</v>
      </c>
      <c r="P63" s="80"/>
      <c r="Q63" s="76"/>
      <c r="R63" s="76"/>
      <c r="S63" s="76"/>
      <c r="T63" s="76"/>
      <c r="U63" s="76"/>
      <c r="V63" s="76"/>
      <c r="W63" s="76"/>
      <c r="X63" s="76"/>
      <c r="Y63" s="130">
        <f>SUM(Y64)</f>
        <v>0</v>
      </c>
      <c r="Z63" s="129">
        <f>SUM(Z64)</f>
        <v>0</v>
      </c>
      <c r="AA63" s="77"/>
      <c r="AB63" s="76"/>
      <c r="AC63" s="76"/>
      <c r="AD63" s="76"/>
      <c r="AE63" s="76"/>
      <c r="AF63" s="76"/>
      <c r="AG63" s="76"/>
      <c r="AH63" s="76"/>
      <c r="AI63" s="111"/>
    </row>
    <row r="64" spans="1:35" ht="29.4" thickBot="1" x14ac:dyDescent="0.35">
      <c r="A64" s="64">
        <f t="shared" si="0"/>
        <v>0</v>
      </c>
      <c r="B64" s="28"/>
      <c r="C64" s="49"/>
      <c r="D64" s="27">
        <v>39</v>
      </c>
      <c r="E64" s="4" t="s">
        <v>311</v>
      </c>
      <c r="F64" s="27" t="s">
        <v>324</v>
      </c>
      <c r="G64" s="27" t="s">
        <v>324</v>
      </c>
      <c r="H64" s="27" t="s">
        <v>324</v>
      </c>
      <c r="I64" s="27" t="s">
        <v>324</v>
      </c>
      <c r="J64" s="138" t="s">
        <v>324</v>
      </c>
      <c r="K64" s="33"/>
      <c r="L64" s="33"/>
      <c r="M64" s="33"/>
      <c r="N64" s="33"/>
      <c r="O64" s="29"/>
      <c r="P64" s="48"/>
      <c r="Q64" s="44">
        <v>0</v>
      </c>
      <c r="R64" s="44">
        <v>0</v>
      </c>
      <c r="S64" s="44">
        <v>0</v>
      </c>
      <c r="T64" s="44">
        <v>0</v>
      </c>
      <c r="U64" s="44">
        <v>0</v>
      </c>
      <c r="V64" s="44">
        <v>0</v>
      </c>
      <c r="W64" s="44">
        <v>0</v>
      </c>
      <c r="X64" s="44">
        <v>0</v>
      </c>
      <c r="Y64" s="86" t="str">
        <f>IFERROR(VLOOKUP(A64,'Import Bkhd'!$A$1:$L$347,10,FALSE),"€  0,00")</f>
        <v>€  0,00</v>
      </c>
      <c r="Z64" s="89" t="str">
        <f>IFERROR(VLOOKUP(A64,'Import Bkhd'!$A$1:$L$347,11,FALSE),"€  0,00")</f>
        <v>€  0,00</v>
      </c>
      <c r="AA64" s="45">
        <v>0</v>
      </c>
      <c r="AB64" s="44">
        <v>0</v>
      </c>
      <c r="AC64" s="44">
        <v>0</v>
      </c>
      <c r="AD64" s="44">
        <v>0</v>
      </c>
      <c r="AE64" s="44">
        <v>0</v>
      </c>
      <c r="AF64" s="44">
        <v>0</v>
      </c>
      <c r="AG64" s="44">
        <v>0</v>
      </c>
      <c r="AH64" s="44">
        <v>0</v>
      </c>
    </row>
    <row r="65" spans="1:35" ht="33" customHeight="1" thickBot="1" x14ac:dyDescent="0.35">
      <c r="A65" s="64">
        <f t="shared" si="0"/>
        <v>0</v>
      </c>
      <c r="B65" s="28"/>
      <c r="C65" s="37" t="s">
        <v>231</v>
      </c>
      <c r="D65" s="37"/>
      <c r="E65" s="143" t="s">
        <v>311</v>
      </c>
      <c r="F65" s="143"/>
      <c r="G65" s="143"/>
      <c r="H65" s="143"/>
      <c r="I65" s="143"/>
      <c r="J65" s="79"/>
      <c r="K65" s="79"/>
      <c r="L65" s="79"/>
      <c r="M65" s="79"/>
      <c r="N65" s="74" t="s">
        <v>358</v>
      </c>
      <c r="O65" s="75" t="s">
        <v>336</v>
      </c>
      <c r="P65" s="80"/>
      <c r="Q65" s="76"/>
      <c r="R65" s="76"/>
      <c r="S65" s="76"/>
      <c r="T65" s="76"/>
      <c r="U65" s="76"/>
      <c r="V65" s="76"/>
      <c r="W65" s="76"/>
      <c r="X65" s="76"/>
      <c r="Y65" s="130">
        <f>SUM(Y66:Y67)</f>
        <v>0</v>
      </c>
      <c r="Z65" s="130">
        <f>SUM(Z66:Z67)</f>
        <v>0</v>
      </c>
      <c r="AA65" s="77"/>
      <c r="AB65" s="76"/>
      <c r="AC65" s="76"/>
      <c r="AD65" s="76"/>
      <c r="AE65" s="76"/>
      <c r="AF65" s="76"/>
      <c r="AG65" s="76"/>
      <c r="AH65" s="76"/>
    </row>
    <row r="66" spans="1:35" ht="16.2" thickBot="1" x14ac:dyDescent="0.35">
      <c r="A66" s="64">
        <f t="shared" si="0"/>
        <v>0</v>
      </c>
      <c r="B66" s="28"/>
      <c r="C66" s="49"/>
      <c r="D66" s="27">
        <v>40</v>
      </c>
      <c r="E66" s="4" t="s">
        <v>232</v>
      </c>
      <c r="F66" s="27" t="s">
        <v>324</v>
      </c>
      <c r="G66" s="27" t="s">
        <v>324</v>
      </c>
      <c r="H66" s="27" t="s">
        <v>324</v>
      </c>
      <c r="I66" s="27" t="s">
        <v>324</v>
      </c>
      <c r="J66" s="137" t="s">
        <v>324</v>
      </c>
      <c r="K66" s="33"/>
      <c r="L66" s="33"/>
      <c r="M66" s="33"/>
      <c r="N66" s="33"/>
      <c r="O66" s="29"/>
      <c r="P66" s="48"/>
      <c r="Q66" s="44">
        <v>0</v>
      </c>
      <c r="R66" s="44">
        <v>0</v>
      </c>
      <c r="S66" s="44">
        <v>0</v>
      </c>
      <c r="T66" s="44">
        <v>0</v>
      </c>
      <c r="U66" s="44">
        <v>0</v>
      </c>
      <c r="V66" s="44">
        <v>0</v>
      </c>
      <c r="W66" s="44">
        <v>0</v>
      </c>
      <c r="X66" s="44">
        <v>0</v>
      </c>
      <c r="Y66" s="86" t="str">
        <f>IFERROR(VLOOKUP(A66,'Import Bkhd'!$A$1:$L$347,10,FALSE),"€  0,00")</f>
        <v>€  0,00</v>
      </c>
      <c r="Z66" s="89" t="str">
        <f>IFERROR(VLOOKUP(A66,'Import Bkhd'!$A$1:$L$347,11,FALSE),"€  0,00")</f>
        <v>€  0,00</v>
      </c>
      <c r="AA66" s="45">
        <v>0</v>
      </c>
      <c r="AB66" s="44">
        <v>0</v>
      </c>
      <c r="AC66" s="44">
        <v>0</v>
      </c>
      <c r="AD66" s="44">
        <v>0</v>
      </c>
      <c r="AE66" s="44">
        <v>0</v>
      </c>
      <c r="AF66" s="44">
        <v>0</v>
      </c>
      <c r="AG66" s="44">
        <v>0</v>
      </c>
      <c r="AH66" s="44">
        <v>0</v>
      </c>
    </row>
    <row r="67" spans="1:35" ht="29.4" thickBot="1" x14ac:dyDescent="0.35">
      <c r="A67" s="64">
        <f t="shared" si="0"/>
        <v>0</v>
      </c>
      <c r="B67" s="28"/>
      <c r="C67" s="49"/>
      <c r="D67" s="27">
        <v>41</v>
      </c>
      <c r="E67" s="4" t="s">
        <v>178</v>
      </c>
      <c r="F67" s="27" t="s">
        <v>324</v>
      </c>
      <c r="G67" s="27" t="s">
        <v>324</v>
      </c>
      <c r="H67" s="27" t="s">
        <v>324</v>
      </c>
      <c r="I67" s="27" t="s">
        <v>324</v>
      </c>
      <c r="J67" s="137" t="s">
        <v>324</v>
      </c>
      <c r="K67" s="33"/>
      <c r="L67" s="33"/>
      <c r="M67" s="33"/>
      <c r="N67" s="33"/>
      <c r="O67" s="29"/>
      <c r="P67" s="48"/>
      <c r="Q67" s="44">
        <v>0</v>
      </c>
      <c r="R67" s="44">
        <v>0</v>
      </c>
      <c r="S67" s="44">
        <v>0</v>
      </c>
      <c r="T67" s="44">
        <v>0</v>
      </c>
      <c r="U67" s="44">
        <v>0</v>
      </c>
      <c r="V67" s="44">
        <v>0</v>
      </c>
      <c r="W67" s="44">
        <v>0</v>
      </c>
      <c r="X67" s="44">
        <v>0</v>
      </c>
      <c r="Y67" s="86" t="str">
        <f>IFERROR(VLOOKUP(A67,'Import Bkhd'!$A$1:$L$347,10,FALSE),"€  0,00")</f>
        <v>€  0,00</v>
      </c>
      <c r="Z67" s="89" t="str">
        <f>IFERROR(VLOOKUP(A67,'Import Bkhd'!$A$1:$L$347,11,FALSE),"€  0,00")</f>
        <v>€  0,00</v>
      </c>
      <c r="AA67" s="45">
        <v>0</v>
      </c>
      <c r="AB67" s="44">
        <v>0</v>
      </c>
      <c r="AC67" s="44">
        <v>0</v>
      </c>
      <c r="AD67" s="44">
        <v>0</v>
      </c>
      <c r="AE67" s="44">
        <v>0</v>
      </c>
      <c r="AF67" s="44">
        <v>0</v>
      </c>
      <c r="AG67" s="44">
        <v>0</v>
      </c>
      <c r="AH67" s="44">
        <v>0</v>
      </c>
    </row>
    <row r="68" spans="1:35" ht="33" customHeight="1" thickBot="1" x14ac:dyDescent="0.35">
      <c r="A68" s="64">
        <f t="shared" ref="A68:A133" si="1">P68</f>
        <v>0</v>
      </c>
      <c r="B68" s="35" t="s">
        <v>171</v>
      </c>
      <c r="C68" s="36"/>
      <c r="D68" s="36"/>
      <c r="E68" s="145" t="s">
        <v>312</v>
      </c>
      <c r="F68" s="145"/>
      <c r="G68" s="145"/>
      <c r="H68" s="145"/>
      <c r="I68" s="145"/>
      <c r="J68" s="92"/>
      <c r="K68" s="92"/>
      <c r="L68" s="92"/>
      <c r="M68" s="92"/>
      <c r="N68" s="92"/>
      <c r="O68" s="93"/>
      <c r="P68" s="92"/>
      <c r="Q68" s="94"/>
      <c r="R68" s="94"/>
      <c r="S68" s="94"/>
      <c r="T68" s="94"/>
      <c r="U68" s="94"/>
      <c r="V68" s="94"/>
      <c r="W68" s="94"/>
      <c r="X68" s="94"/>
      <c r="Y68" s="110">
        <f>SUM(Y69)</f>
        <v>0</v>
      </c>
      <c r="Z68" s="95">
        <f>SUM(Z69)</f>
        <v>0</v>
      </c>
      <c r="AA68" s="96"/>
      <c r="AB68" s="94"/>
      <c r="AC68" s="94"/>
      <c r="AD68" s="94"/>
      <c r="AE68" s="94"/>
      <c r="AF68" s="94"/>
      <c r="AG68" s="94"/>
      <c r="AH68" s="94"/>
      <c r="AI68" s="111"/>
    </row>
    <row r="69" spans="1:35" ht="78.599999999999994" thickBot="1" x14ac:dyDescent="0.35">
      <c r="A69" s="64">
        <f t="shared" si="1"/>
        <v>0</v>
      </c>
      <c r="B69" s="28"/>
      <c r="C69" s="37" t="s">
        <v>172</v>
      </c>
      <c r="D69" s="37"/>
      <c r="E69" s="143" t="s">
        <v>313</v>
      </c>
      <c r="F69" s="143"/>
      <c r="G69" s="143"/>
      <c r="H69" s="143"/>
      <c r="I69" s="143"/>
      <c r="J69" s="79"/>
      <c r="K69" s="79"/>
      <c r="L69" s="79"/>
      <c r="M69" s="79"/>
      <c r="N69" s="74" t="s">
        <v>359</v>
      </c>
      <c r="O69" s="75" t="s">
        <v>325</v>
      </c>
      <c r="P69" s="80"/>
      <c r="Q69" s="76"/>
      <c r="R69" s="76"/>
      <c r="S69" s="76"/>
      <c r="T69" s="76"/>
      <c r="U69" s="76"/>
      <c r="V69" s="76"/>
      <c r="W69" s="76"/>
      <c r="X69" s="76"/>
      <c r="Y69" s="130">
        <f>SUM(Y70)</f>
        <v>0</v>
      </c>
      <c r="Z69" s="130">
        <f>SUM(Z70)</f>
        <v>0</v>
      </c>
      <c r="AA69" s="77"/>
      <c r="AB69" s="76"/>
      <c r="AC69" s="76"/>
      <c r="AD69" s="76"/>
      <c r="AE69" s="76"/>
      <c r="AF69" s="76"/>
      <c r="AG69" s="76"/>
      <c r="AH69" s="76"/>
      <c r="AI69" s="111"/>
    </row>
    <row r="70" spans="1:35" ht="29.4" thickBot="1" x14ac:dyDescent="0.35">
      <c r="A70" s="64">
        <f t="shared" si="1"/>
        <v>0</v>
      </c>
      <c r="B70" s="28"/>
      <c r="C70" s="49"/>
      <c r="D70" s="27">
        <v>42</v>
      </c>
      <c r="E70" s="4" t="s">
        <v>238</v>
      </c>
      <c r="F70" s="27" t="s">
        <v>324</v>
      </c>
      <c r="G70" s="27" t="s">
        <v>324</v>
      </c>
      <c r="H70" s="27" t="s">
        <v>324</v>
      </c>
      <c r="I70" s="27" t="s">
        <v>324</v>
      </c>
      <c r="J70" s="137" t="s">
        <v>324</v>
      </c>
      <c r="K70" s="33"/>
      <c r="L70" s="33"/>
      <c r="M70" s="33"/>
      <c r="N70" s="33"/>
      <c r="O70" s="29"/>
      <c r="P70" s="48"/>
      <c r="Q70" s="44">
        <v>0</v>
      </c>
      <c r="R70" s="44">
        <v>0</v>
      </c>
      <c r="S70" s="44">
        <v>0</v>
      </c>
      <c r="T70" s="44">
        <v>0</v>
      </c>
      <c r="U70" s="44">
        <v>0</v>
      </c>
      <c r="V70" s="44">
        <v>0</v>
      </c>
      <c r="W70" s="44">
        <v>0</v>
      </c>
      <c r="X70" s="44">
        <v>0</v>
      </c>
      <c r="Y70" s="86" t="str">
        <f>IFERROR(VLOOKUP(A70,'Import Bkhd'!$A$1:$L$347,10,FALSE),"€  0,00")</f>
        <v>€  0,00</v>
      </c>
      <c r="Z70" s="89" t="str">
        <f>IFERROR(VLOOKUP(A70,'Import Bkhd'!$A$1:$L$347,11,FALSE),"€  0,00")</f>
        <v>€  0,00</v>
      </c>
      <c r="AA70" s="45">
        <v>0</v>
      </c>
      <c r="AB70" s="44">
        <v>0</v>
      </c>
      <c r="AC70" s="44">
        <v>0</v>
      </c>
      <c r="AD70" s="44">
        <v>0</v>
      </c>
      <c r="AE70" s="44">
        <v>0</v>
      </c>
      <c r="AF70" s="44">
        <v>0</v>
      </c>
      <c r="AG70" s="44">
        <v>0</v>
      </c>
      <c r="AH70" s="44">
        <v>0</v>
      </c>
    </row>
    <row r="71" spans="1:35" ht="48" customHeight="1" thickBot="1" x14ac:dyDescent="0.35">
      <c r="A71" s="64">
        <f t="shared" si="1"/>
        <v>0</v>
      </c>
      <c r="B71" s="35" t="s">
        <v>173</v>
      </c>
      <c r="C71" s="36"/>
      <c r="D71" s="36"/>
      <c r="E71" s="145" t="s">
        <v>314</v>
      </c>
      <c r="F71" s="145"/>
      <c r="G71" s="145"/>
      <c r="H71" s="145"/>
      <c r="I71" s="145"/>
      <c r="J71" s="92"/>
      <c r="K71" s="92"/>
      <c r="L71" s="92"/>
      <c r="M71" s="92"/>
      <c r="N71" s="92"/>
      <c r="O71" s="93"/>
      <c r="P71" s="92"/>
      <c r="Q71" s="94"/>
      <c r="R71" s="94"/>
      <c r="S71" s="94"/>
      <c r="T71" s="94"/>
      <c r="U71" s="94"/>
      <c r="V71" s="94"/>
      <c r="W71" s="94"/>
      <c r="X71" s="94"/>
      <c r="Y71" s="110">
        <f>SUM(Y85+Y79+Y77+Y72)</f>
        <v>10759.35</v>
      </c>
      <c r="Z71" s="95">
        <f>SUM(Z85+Z79+Z77+Z72)</f>
        <v>11889.869999999999</v>
      </c>
      <c r="AA71" s="96"/>
      <c r="AB71" s="94"/>
      <c r="AC71" s="94"/>
      <c r="AD71" s="94"/>
      <c r="AE71" s="94"/>
      <c r="AF71" s="94"/>
      <c r="AG71" s="94"/>
      <c r="AH71" s="94"/>
      <c r="AI71" s="111"/>
    </row>
    <row r="72" spans="1:35" ht="47.4" thickBot="1" x14ac:dyDescent="0.35">
      <c r="A72" s="64">
        <f t="shared" si="1"/>
        <v>0</v>
      </c>
      <c r="B72" s="28"/>
      <c r="C72" s="37" t="s">
        <v>174</v>
      </c>
      <c r="D72" s="37"/>
      <c r="E72" s="143" t="s">
        <v>315</v>
      </c>
      <c r="F72" s="143"/>
      <c r="G72" s="143"/>
      <c r="H72" s="143"/>
      <c r="I72" s="143"/>
      <c r="J72" s="79"/>
      <c r="K72" s="79"/>
      <c r="L72" s="79"/>
      <c r="M72" s="79"/>
      <c r="N72" s="74" t="s">
        <v>360</v>
      </c>
      <c r="O72" s="75" t="s">
        <v>337</v>
      </c>
      <c r="P72" s="80"/>
      <c r="Q72" s="76"/>
      <c r="R72" s="76"/>
      <c r="S72" s="76"/>
      <c r="T72" s="76"/>
      <c r="U72" s="76"/>
      <c r="V72" s="76"/>
      <c r="W72" s="76"/>
      <c r="X72" s="76"/>
      <c r="Y72" s="130">
        <f>SUM(Y73:Y76)</f>
        <v>3836.04</v>
      </c>
      <c r="Z72" s="131">
        <f>SUM(Z73:Z76)</f>
        <v>6413.13</v>
      </c>
      <c r="AA72" s="77"/>
      <c r="AB72" s="76"/>
      <c r="AC72" s="76"/>
      <c r="AD72" s="76"/>
      <c r="AE72" s="76"/>
      <c r="AF72" s="76"/>
      <c r="AG72" s="76"/>
      <c r="AH72" s="76"/>
    </row>
    <row r="73" spans="1:35" ht="16.5" customHeight="1" thickBot="1" x14ac:dyDescent="0.35">
      <c r="A73" s="64" t="str">
        <f t="shared" si="1"/>
        <v>A0137</v>
      </c>
      <c r="B73" s="28"/>
      <c r="C73" s="49"/>
      <c r="D73" s="27">
        <v>43</v>
      </c>
      <c r="E73" s="4" t="s">
        <v>239</v>
      </c>
      <c r="F73" s="6" t="s">
        <v>324</v>
      </c>
      <c r="G73" s="6" t="s">
        <v>324</v>
      </c>
      <c r="H73" s="6" t="s">
        <v>324</v>
      </c>
      <c r="I73" s="6" t="s">
        <v>324</v>
      </c>
      <c r="J73" s="137" t="s">
        <v>324</v>
      </c>
      <c r="K73" s="33"/>
      <c r="L73" s="33"/>
      <c r="M73" s="33"/>
      <c r="N73" s="33"/>
      <c r="O73" s="29"/>
      <c r="P73" s="27" t="s">
        <v>272</v>
      </c>
      <c r="Q73" s="44">
        <v>1000</v>
      </c>
      <c r="R73" s="44">
        <v>2700</v>
      </c>
      <c r="S73" s="44">
        <v>1000</v>
      </c>
      <c r="T73" s="44">
        <v>2500</v>
      </c>
      <c r="U73" s="44">
        <v>1000</v>
      </c>
      <c r="V73" s="44">
        <v>2500</v>
      </c>
      <c r="W73" s="44">
        <v>1000</v>
      </c>
      <c r="X73" s="44">
        <v>2500</v>
      </c>
      <c r="Y73" s="86">
        <f>IFERROR(VLOOKUP(A73,'Import Bkhd'!$A$1:$L$347,10,FALSE),"€  0,00")</f>
        <v>2030.06</v>
      </c>
      <c r="Z73" s="89">
        <f>IFERROR(VLOOKUP(A73,'Import Bkhd'!$A$1:$L$347,11,FALSE),"€  0,00")</f>
        <v>1872.13</v>
      </c>
      <c r="AA73" s="45">
        <v>0</v>
      </c>
      <c r="AB73" s="44">
        <v>0</v>
      </c>
      <c r="AC73" s="44">
        <v>0</v>
      </c>
      <c r="AD73" s="44">
        <v>0</v>
      </c>
      <c r="AE73" s="44">
        <v>0</v>
      </c>
      <c r="AF73" s="44">
        <v>0</v>
      </c>
      <c r="AG73" s="44">
        <v>0</v>
      </c>
      <c r="AH73" s="44">
        <v>0</v>
      </c>
    </row>
    <row r="74" spans="1:35" ht="16.5" customHeight="1" thickBot="1" x14ac:dyDescent="0.35">
      <c r="A74" s="64" t="str">
        <f t="shared" si="1"/>
        <v>A0076</v>
      </c>
      <c r="B74" s="28"/>
      <c r="C74" s="49"/>
      <c r="D74" s="27"/>
      <c r="E74" s="42" t="s">
        <v>429</v>
      </c>
      <c r="F74" s="6"/>
      <c r="G74" s="6"/>
      <c r="H74" s="6"/>
      <c r="I74" s="6"/>
      <c r="J74" s="137" t="s">
        <v>324</v>
      </c>
      <c r="K74" s="33"/>
      <c r="L74" s="33"/>
      <c r="M74" s="33"/>
      <c r="N74" s="33"/>
      <c r="O74" s="29"/>
      <c r="P74" s="27" t="s">
        <v>398</v>
      </c>
      <c r="Q74" s="44">
        <v>0</v>
      </c>
      <c r="R74" s="44">
        <v>2700</v>
      </c>
      <c r="S74" s="44">
        <v>0</v>
      </c>
      <c r="T74" s="44">
        <v>0</v>
      </c>
      <c r="U74" s="44">
        <v>0</v>
      </c>
      <c r="V74" s="44">
        <v>0</v>
      </c>
      <c r="W74" s="44">
        <v>0</v>
      </c>
      <c r="X74" s="44">
        <v>0</v>
      </c>
      <c r="Y74" s="86">
        <f>IFERROR(VLOOKUP(A74,'Import Bkhd'!$A$1:$L$347,10,FALSE),"€  0,00")</f>
        <v>0</v>
      </c>
      <c r="Z74" s="89">
        <f>IFERROR(VLOOKUP(A74,'Import Bkhd'!$A$1:$L$347,11,FALSE),"€  0,00")</f>
        <v>4020</v>
      </c>
      <c r="AA74" s="45"/>
      <c r="AB74" s="44"/>
      <c r="AC74" s="44"/>
      <c r="AD74" s="44"/>
      <c r="AE74" s="44"/>
      <c r="AF74" s="44"/>
      <c r="AG74" s="44"/>
      <c r="AH74" s="44"/>
    </row>
    <row r="75" spans="1:35" ht="16.5" customHeight="1" thickBot="1" x14ac:dyDescent="0.35">
      <c r="A75" s="64" t="str">
        <f t="shared" si="1"/>
        <v>A0008</v>
      </c>
      <c r="B75" s="28"/>
      <c r="C75" s="49"/>
      <c r="D75" s="27"/>
      <c r="E75" s="42" t="s">
        <v>430</v>
      </c>
      <c r="F75" s="6"/>
      <c r="G75" s="6"/>
      <c r="H75" s="6"/>
      <c r="I75" s="6"/>
      <c r="J75" s="137" t="s">
        <v>324</v>
      </c>
      <c r="K75" s="33"/>
      <c r="L75" s="33"/>
      <c r="M75" s="33"/>
      <c r="N75" s="33"/>
      <c r="O75" s="29"/>
      <c r="P75" s="27" t="s">
        <v>382</v>
      </c>
      <c r="Q75" s="44">
        <v>0</v>
      </c>
      <c r="R75" s="44">
        <v>0</v>
      </c>
      <c r="S75" s="44">
        <v>0</v>
      </c>
      <c r="T75" s="44">
        <v>0</v>
      </c>
      <c r="U75" s="44">
        <v>0</v>
      </c>
      <c r="V75" s="44">
        <v>0</v>
      </c>
      <c r="W75" s="44">
        <v>0</v>
      </c>
      <c r="X75" s="44">
        <v>0</v>
      </c>
      <c r="Y75" s="86">
        <f>IFERROR(VLOOKUP(A75,'Import Bkhd'!$A$1:$L$347,10,FALSE),"€  0,00")</f>
        <v>1405.98</v>
      </c>
      <c r="Z75" s="89">
        <f>IFERROR(VLOOKUP(A75,'Import Bkhd'!$A$1:$L$347,11,FALSE),"€  0,00")</f>
        <v>521</v>
      </c>
      <c r="AA75" s="45"/>
      <c r="AB75" s="44"/>
      <c r="AC75" s="44"/>
      <c r="AD75" s="44"/>
      <c r="AE75" s="44"/>
      <c r="AF75" s="44"/>
      <c r="AG75" s="44"/>
      <c r="AH75" s="44"/>
    </row>
    <row r="76" spans="1:35" ht="16.5" customHeight="1" thickBot="1" x14ac:dyDescent="0.35">
      <c r="A76" s="64" t="str">
        <f t="shared" si="1"/>
        <v>A0059</v>
      </c>
      <c r="B76" s="28"/>
      <c r="C76" s="49"/>
      <c r="D76" s="27">
        <v>44</v>
      </c>
      <c r="E76" s="42" t="s">
        <v>236</v>
      </c>
      <c r="F76" s="6" t="s">
        <v>324</v>
      </c>
      <c r="G76" s="6" t="s">
        <v>324</v>
      </c>
      <c r="H76" s="6" t="s">
        <v>324</v>
      </c>
      <c r="I76" s="6" t="s">
        <v>324</v>
      </c>
      <c r="J76" s="137" t="s">
        <v>324</v>
      </c>
      <c r="K76" s="33"/>
      <c r="L76" s="33"/>
      <c r="M76" s="33"/>
      <c r="N76" s="33"/>
      <c r="O76" s="29"/>
      <c r="P76" s="27" t="s">
        <v>273</v>
      </c>
      <c r="Q76" s="44">
        <v>1000</v>
      </c>
      <c r="R76" s="44">
        <v>0</v>
      </c>
      <c r="S76" s="44">
        <v>500</v>
      </c>
      <c r="T76" s="44">
        <v>0</v>
      </c>
      <c r="U76" s="44">
        <v>500</v>
      </c>
      <c r="V76" s="44">
        <v>0</v>
      </c>
      <c r="W76" s="44">
        <v>500</v>
      </c>
      <c r="X76" s="44">
        <v>0</v>
      </c>
      <c r="Y76" s="86">
        <f>IFERROR(VLOOKUP(A76,'Import Bkhd'!$A$1:$L$347,10,FALSE),"€  0,00")</f>
        <v>400</v>
      </c>
      <c r="Z76" s="89">
        <f>IFERROR(VLOOKUP(A76,'Import Bkhd'!$A$1:$L$347,11,FALSE),"€  0,00")</f>
        <v>0</v>
      </c>
      <c r="AA76" s="45">
        <v>0</v>
      </c>
      <c r="AB76" s="44">
        <v>0</v>
      </c>
      <c r="AC76" s="44">
        <v>0</v>
      </c>
      <c r="AD76" s="44">
        <v>0</v>
      </c>
      <c r="AE76" s="44">
        <v>0</v>
      </c>
      <c r="AF76" s="44">
        <v>0</v>
      </c>
      <c r="AG76" s="44">
        <v>0</v>
      </c>
      <c r="AH76" s="44">
        <v>0</v>
      </c>
    </row>
    <row r="77" spans="1:35" ht="47.4" thickBot="1" x14ac:dyDescent="0.35">
      <c r="A77" s="64">
        <f t="shared" si="1"/>
        <v>0</v>
      </c>
      <c r="B77" s="28"/>
      <c r="C77" s="37" t="s">
        <v>233</v>
      </c>
      <c r="D77" s="37"/>
      <c r="E77" s="143" t="s">
        <v>316</v>
      </c>
      <c r="F77" s="143"/>
      <c r="G77" s="143"/>
      <c r="H77" s="143"/>
      <c r="I77" s="143"/>
      <c r="J77" s="79"/>
      <c r="K77" s="79"/>
      <c r="L77" s="79"/>
      <c r="M77" s="79"/>
      <c r="N77" s="74" t="s">
        <v>361</v>
      </c>
      <c r="O77" s="75" t="s">
        <v>338</v>
      </c>
      <c r="P77" s="80"/>
      <c r="Q77" s="76"/>
      <c r="R77" s="76"/>
      <c r="S77" s="76"/>
      <c r="T77" s="76"/>
      <c r="U77" s="76"/>
      <c r="V77" s="76"/>
      <c r="W77" s="76"/>
      <c r="X77" s="76"/>
      <c r="Y77" s="129">
        <f>SUM(Y78)</f>
        <v>0</v>
      </c>
      <c r="Z77" s="128">
        <f>SUM(Z78)</f>
        <v>0</v>
      </c>
      <c r="AA77" s="77"/>
      <c r="AB77" s="76"/>
      <c r="AC77" s="76"/>
      <c r="AD77" s="76"/>
      <c r="AE77" s="76"/>
      <c r="AF77" s="76"/>
      <c r="AG77" s="76"/>
      <c r="AH77" s="76"/>
      <c r="AI77" s="111"/>
    </row>
    <row r="78" spans="1:35" ht="29.4" thickBot="1" x14ac:dyDescent="0.35">
      <c r="A78" s="64">
        <f t="shared" si="1"/>
        <v>0</v>
      </c>
      <c r="B78" s="28"/>
      <c r="C78" s="49"/>
      <c r="D78" s="27">
        <v>45</v>
      </c>
      <c r="E78" s="4" t="s">
        <v>183</v>
      </c>
      <c r="F78" s="27"/>
      <c r="G78" s="27" t="s">
        <v>324</v>
      </c>
      <c r="H78" s="27"/>
      <c r="I78" s="27" t="s">
        <v>324</v>
      </c>
      <c r="J78" s="137" t="s">
        <v>324</v>
      </c>
      <c r="K78" s="33"/>
      <c r="L78" s="33"/>
      <c r="M78" s="33"/>
      <c r="N78" s="33"/>
      <c r="O78" s="29"/>
      <c r="P78" s="48"/>
      <c r="Q78" s="44">
        <v>0</v>
      </c>
      <c r="R78" s="44">
        <v>0</v>
      </c>
      <c r="S78" s="44">
        <v>0</v>
      </c>
      <c r="T78" s="44">
        <v>0</v>
      </c>
      <c r="U78" s="44">
        <v>0</v>
      </c>
      <c r="V78" s="44">
        <v>0</v>
      </c>
      <c r="W78" s="44">
        <v>0</v>
      </c>
      <c r="X78" s="44">
        <v>0</v>
      </c>
      <c r="Y78" s="86" t="str">
        <f>IFERROR(VLOOKUP(A78,'Import Bkhd'!$A$1:$L$347,10,FALSE),"€  0,00")</f>
        <v>€  0,00</v>
      </c>
      <c r="Z78" s="89" t="str">
        <f>IFERROR(VLOOKUP(A78,'Import Bkhd'!$A$1:$L$347,11,FALSE),"€  0,00")</f>
        <v>€  0,00</v>
      </c>
      <c r="AA78" s="45">
        <v>0</v>
      </c>
      <c r="AB78" s="44">
        <v>0</v>
      </c>
      <c r="AC78" s="44">
        <v>0</v>
      </c>
      <c r="AD78" s="44">
        <v>0</v>
      </c>
      <c r="AE78" s="44">
        <v>0</v>
      </c>
      <c r="AF78" s="44">
        <v>0</v>
      </c>
      <c r="AG78" s="44">
        <v>0</v>
      </c>
      <c r="AH78" s="44">
        <v>0</v>
      </c>
    </row>
    <row r="79" spans="1:35" ht="33" customHeight="1" thickBot="1" x14ac:dyDescent="0.35">
      <c r="A79" s="64">
        <f t="shared" si="1"/>
        <v>0</v>
      </c>
      <c r="B79" s="28"/>
      <c r="C79" s="37" t="s">
        <v>234</v>
      </c>
      <c r="D79" s="37"/>
      <c r="E79" s="155" t="s">
        <v>317</v>
      </c>
      <c r="F79" s="156"/>
      <c r="G79" s="156"/>
      <c r="H79" s="156"/>
      <c r="I79" s="157"/>
      <c r="J79" s="79"/>
      <c r="K79" s="79"/>
      <c r="L79" s="79"/>
      <c r="M79" s="79"/>
      <c r="N79" s="74" t="s">
        <v>362</v>
      </c>
      <c r="O79" s="75" t="s">
        <v>339</v>
      </c>
      <c r="P79" s="80"/>
      <c r="Q79" s="76"/>
      <c r="R79" s="76"/>
      <c r="S79" s="76"/>
      <c r="T79" s="76"/>
      <c r="U79" s="76"/>
      <c r="V79" s="76"/>
      <c r="W79" s="76"/>
      <c r="X79" s="76"/>
      <c r="Y79" s="129">
        <f>SUM(Y80:Y84)</f>
        <v>6923.31</v>
      </c>
      <c r="Z79" s="130">
        <f>SUM(Z80:Z84)</f>
        <v>5476.74</v>
      </c>
      <c r="AA79" s="77"/>
      <c r="AB79" s="76"/>
      <c r="AC79" s="76"/>
      <c r="AD79" s="76"/>
      <c r="AE79" s="76"/>
      <c r="AF79" s="76"/>
      <c r="AG79" s="76"/>
      <c r="AH79" s="76"/>
    </row>
    <row r="80" spans="1:35" ht="16.2" thickBot="1" x14ac:dyDescent="0.35">
      <c r="A80" s="64" t="str">
        <f t="shared" si="1"/>
        <v>A0027</v>
      </c>
      <c r="B80" s="28"/>
      <c r="C80" s="49"/>
      <c r="D80" s="27">
        <v>46</v>
      </c>
      <c r="E80" s="4" t="s">
        <v>179</v>
      </c>
      <c r="F80" s="27" t="s">
        <v>324</v>
      </c>
      <c r="G80" s="27" t="s">
        <v>324</v>
      </c>
      <c r="H80" s="27" t="s">
        <v>324</v>
      </c>
      <c r="I80" s="27" t="s">
        <v>324</v>
      </c>
      <c r="J80" s="137" t="s">
        <v>324</v>
      </c>
      <c r="K80" s="33"/>
      <c r="L80" s="33"/>
      <c r="M80" s="33"/>
      <c r="N80" s="33"/>
      <c r="O80" s="29"/>
      <c r="P80" s="27" t="s">
        <v>197</v>
      </c>
      <c r="Q80" s="44">
        <v>6353.48</v>
      </c>
      <c r="R80" s="44">
        <v>0</v>
      </c>
      <c r="S80" s="44">
        <v>4600</v>
      </c>
      <c r="T80" s="44">
        <v>0</v>
      </c>
      <c r="U80" s="44">
        <v>4600</v>
      </c>
      <c r="V80" s="44">
        <v>0</v>
      </c>
      <c r="W80" s="44">
        <v>4600</v>
      </c>
      <c r="X80" s="44">
        <v>0</v>
      </c>
      <c r="Y80" s="86" t="str">
        <f>IFERROR(VLOOKUP(A80,'Import Bkhd'!$A$1:$L$347,10,FALSE),"€  0,00")</f>
        <v>€  0,00</v>
      </c>
      <c r="Z80" s="89" t="str">
        <f>IFERROR(VLOOKUP(A80,'Import Bkhd'!$A$1:$L$347,11,FALSE),"€  0,00")</f>
        <v>€  0,00</v>
      </c>
      <c r="AA80" s="45">
        <v>0</v>
      </c>
      <c r="AB80" s="44">
        <v>0</v>
      </c>
      <c r="AC80" s="44">
        <v>0</v>
      </c>
      <c r="AD80" s="44">
        <v>0</v>
      </c>
      <c r="AE80" s="44">
        <v>0</v>
      </c>
      <c r="AF80" s="44">
        <v>0</v>
      </c>
      <c r="AG80" s="44">
        <v>0</v>
      </c>
      <c r="AH80" s="44">
        <v>0</v>
      </c>
    </row>
    <row r="81" spans="1:35" ht="16.2" thickBot="1" x14ac:dyDescent="0.35">
      <c r="A81" s="64" t="str">
        <f t="shared" si="1"/>
        <v>A0088</v>
      </c>
      <c r="B81" s="28"/>
      <c r="C81" s="49"/>
      <c r="D81" s="27">
        <v>47</v>
      </c>
      <c r="E81" s="4" t="s">
        <v>200</v>
      </c>
      <c r="F81" s="6" t="s">
        <v>324</v>
      </c>
      <c r="G81" s="6" t="s">
        <v>324</v>
      </c>
      <c r="H81" s="6" t="s">
        <v>324</v>
      </c>
      <c r="I81" s="6" t="s">
        <v>324</v>
      </c>
      <c r="J81" s="137" t="s">
        <v>324</v>
      </c>
      <c r="K81" s="33"/>
      <c r="L81" s="33"/>
      <c r="M81" s="33"/>
      <c r="N81" s="33"/>
      <c r="O81" s="29"/>
      <c r="P81" s="27" t="s">
        <v>403</v>
      </c>
      <c r="Q81" s="44">
        <v>0</v>
      </c>
      <c r="R81" s="44">
        <v>4600</v>
      </c>
      <c r="S81" s="44">
        <v>0</v>
      </c>
      <c r="T81" s="44">
        <v>4600</v>
      </c>
      <c r="U81" s="44">
        <v>0</v>
      </c>
      <c r="V81" s="44">
        <v>4600</v>
      </c>
      <c r="W81" s="44">
        <v>0</v>
      </c>
      <c r="X81" s="44">
        <v>4600</v>
      </c>
      <c r="Y81" s="86">
        <f>IFERROR(VLOOKUP(A81,'Import Bkhd'!$A$1:$L$347,10,FALSE),"€  0,00")</f>
        <v>5520.01</v>
      </c>
      <c r="Z81" s="89">
        <f>IFERROR(VLOOKUP(A81,'Import Bkhd'!$A$1:$L$347,11,FALSE),"€  0,00")</f>
        <v>5476.74</v>
      </c>
      <c r="AA81" s="45">
        <v>0</v>
      </c>
      <c r="AB81" s="44">
        <v>0</v>
      </c>
      <c r="AC81" s="44">
        <v>0</v>
      </c>
      <c r="AD81" s="44">
        <v>0</v>
      </c>
      <c r="AE81" s="44">
        <v>0</v>
      </c>
      <c r="AF81" s="44">
        <v>0</v>
      </c>
      <c r="AG81" s="44">
        <v>0</v>
      </c>
      <c r="AH81" s="44">
        <v>0</v>
      </c>
    </row>
    <row r="82" spans="1:35" ht="16.2" thickBot="1" x14ac:dyDescent="0.35">
      <c r="A82" s="64" t="str">
        <f t="shared" si="1"/>
        <v>A0138</v>
      </c>
      <c r="B82" s="28"/>
      <c r="C82" s="49"/>
      <c r="D82" s="27">
        <v>48</v>
      </c>
      <c r="E82" s="4" t="s">
        <v>180</v>
      </c>
      <c r="F82" s="27" t="s">
        <v>324</v>
      </c>
      <c r="G82" s="27"/>
      <c r="H82" s="27" t="s">
        <v>324</v>
      </c>
      <c r="I82" s="43"/>
      <c r="J82" s="137" t="s">
        <v>324</v>
      </c>
      <c r="K82" s="33"/>
      <c r="L82" s="33"/>
      <c r="M82" s="33"/>
      <c r="N82" s="33"/>
      <c r="O82" s="29"/>
      <c r="P82" s="27" t="s">
        <v>274</v>
      </c>
      <c r="Q82" s="44">
        <v>500</v>
      </c>
      <c r="R82" s="44">
        <v>0</v>
      </c>
      <c r="S82" s="44">
        <v>500</v>
      </c>
      <c r="T82" s="44">
        <v>0</v>
      </c>
      <c r="U82" s="44">
        <v>500</v>
      </c>
      <c r="V82" s="44">
        <v>0</v>
      </c>
      <c r="W82" s="44">
        <v>500</v>
      </c>
      <c r="X82" s="44">
        <v>0</v>
      </c>
      <c r="Y82" s="86" t="str">
        <f>IFERROR(VLOOKUP(A82,'Import Bkhd'!$A$1:$L$347,10,FALSE),"€  0,00")</f>
        <v>€  0,00</v>
      </c>
      <c r="Z82" s="89" t="str">
        <f>IFERROR(VLOOKUP(A82,'Import Bkhd'!$A$1:$L$347,11,FALSE),"€  0,00")</f>
        <v>€  0,00</v>
      </c>
      <c r="AA82" s="45">
        <v>0</v>
      </c>
      <c r="AB82" s="44">
        <v>0</v>
      </c>
      <c r="AC82" s="44">
        <v>0</v>
      </c>
      <c r="AD82" s="44">
        <v>0</v>
      </c>
      <c r="AE82" s="44">
        <v>0</v>
      </c>
      <c r="AF82" s="44">
        <v>0</v>
      </c>
      <c r="AG82" s="44">
        <v>0</v>
      </c>
      <c r="AH82" s="44">
        <v>0</v>
      </c>
    </row>
    <row r="83" spans="1:35" ht="16.2" thickBot="1" x14ac:dyDescent="0.35">
      <c r="A83" s="64" t="str">
        <f t="shared" si="1"/>
        <v>A0028</v>
      </c>
      <c r="B83" s="28"/>
      <c r="C83" s="49"/>
      <c r="D83" s="27">
        <v>49</v>
      </c>
      <c r="E83" s="4" t="s">
        <v>181</v>
      </c>
      <c r="F83" s="49" t="s">
        <v>324</v>
      </c>
      <c r="G83" s="49" t="s">
        <v>324</v>
      </c>
      <c r="H83" s="49" t="s">
        <v>324</v>
      </c>
      <c r="I83" s="49" t="s">
        <v>324</v>
      </c>
      <c r="J83" s="137" t="s">
        <v>324</v>
      </c>
      <c r="K83" s="33"/>
      <c r="L83" s="33"/>
      <c r="M83" s="33"/>
      <c r="N83" s="33"/>
      <c r="O83" s="29"/>
      <c r="P83" s="27" t="s">
        <v>189</v>
      </c>
      <c r="Q83" s="44">
        <v>500</v>
      </c>
      <c r="R83" s="44">
        <v>0</v>
      </c>
      <c r="S83" s="44">
        <v>500</v>
      </c>
      <c r="T83" s="44">
        <v>0</v>
      </c>
      <c r="U83" s="44">
        <v>500</v>
      </c>
      <c r="V83" s="44">
        <v>0</v>
      </c>
      <c r="W83" s="44">
        <v>500</v>
      </c>
      <c r="X83" s="44">
        <v>0</v>
      </c>
      <c r="Y83" s="86">
        <f>IFERROR(VLOOKUP(A83,'Import Bkhd'!$A$1:$L$347,10,FALSE),"€  0,00")</f>
        <v>1403.3</v>
      </c>
      <c r="Z83" s="89">
        <f>IFERROR(VLOOKUP(A83,'Import Bkhd'!$A$1:$L$347,11,FALSE),"€  0,00")</f>
        <v>0</v>
      </c>
      <c r="AA83" s="45">
        <v>0</v>
      </c>
      <c r="AB83" s="44">
        <v>0</v>
      </c>
      <c r="AC83" s="44">
        <v>0</v>
      </c>
      <c r="AD83" s="44">
        <v>0</v>
      </c>
      <c r="AE83" s="44">
        <v>0</v>
      </c>
      <c r="AF83" s="44">
        <v>0</v>
      </c>
      <c r="AG83" s="44">
        <v>0</v>
      </c>
      <c r="AH83" s="44">
        <v>0</v>
      </c>
    </row>
    <row r="84" spans="1:35" ht="16.2" thickBot="1" x14ac:dyDescent="0.35">
      <c r="A84" s="64">
        <f t="shared" si="1"/>
        <v>0</v>
      </c>
      <c r="B84" s="28"/>
      <c r="C84" s="49"/>
      <c r="D84" s="27">
        <v>50</v>
      </c>
      <c r="E84" s="5" t="s">
        <v>182</v>
      </c>
      <c r="F84" s="49" t="s">
        <v>324</v>
      </c>
      <c r="G84" s="49" t="s">
        <v>324</v>
      </c>
      <c r="H84" s="49" t="s">
        <v>324</v>
      </c>
      <c r="I84" s="49" t="s">
        <v>324</v>
      </c>
      <c r="J84" s="137" t="s">
        <v>324</v>
      </c>
      <c r="K84" s="33"/>
      <c r="L84" s="33"/>
      <c r="M84" s="33"/>
      <c r="N84" s="33"/>
      <c r="O84" s="29"/>
      <c r="P84" s="48"/>
      <c r="Q84" s="44">
        <v>0</v>
      </c>
      <c r="R84" s="44">
        <v>0</v>
      </c>
      <c r="S84" s="44">
        <v>0</v>
      </c>
      <c r="T84" s="44">
        <v>0</v>
      </c>
      <c r="U84" s="44">
        <v>0</v>
      </c>
      <c r="V84" s="44">
        <v>0</v>
      </c>
      <c r="W84" s="44">
        <v>0</v>
      </c>
      <c r="X84" s="44">
        <v>0</v>
      </c>
      <c r="Y84" s="86" t="str">
        <f>IFERROR(VLOOKUP(A84,'Import Bkhd'!$A$1:$L$347,10,FALSE),"€  0,00")</f>
        <v>€  0,00</v>
      </c>
      <c r="Z84" s="89" t="str">
        <f>IFERROR(VLOOKUP(A84,'Import Bkhd'!$A$1:$L$347,11,FALSE),"€  0,00")</f>
        <v>€  0,00</v>
      </c>
      <c r="AA84" s="45">
        <v>0</v>
      </c>
      <c r="AB84" s="44">
        <v>0</v>
      </c>
      <c r="AC84" s="44">
        <v>0</v>
      </c>
      <c r="AD84" s="44">
        <v>0</v>
      </c>
      <c r="AE84" s="44">
        <v>0</v>
      </c>
      <c r="AF84" s="44">
        <v>0</v>
      </c>
      <c r="AG84" s="44">
        <v>0</v>
      </c>
      <c r="AH84" s="44">
        <v>0</v>
      </c>
    </row>
    <row r="85" spans="1:35" ht="47.1" customHeight="1" thickBot="1" x14ac:dyDescent="0.35">
      <c r="A85" s="64">
        <f t="shared" si="1"/>
        <v>0</v>
      </c>
      <c r="B85" s="28"/>
      <c r="C85" s="37" t="s">
        <v>235</v>
      </c>
      <c r="D85" s="37"/>
      <c r="E85" s="155" t="s">
        <v>318</v>
      </c>
      <c r="F85" s="156"/>
      <c r="G85" s="156"/>
      <c r="H85" s="156"/>
      <c r="I85" s="157"/>
      <c r="J85" s="79"/>
      <c r="K85" s="79"/>
      <c r="L85" s="79"/>
      <c r="M85" s="79"/>
      <c r="N85" s="74" t="s">
        <v>363</v>
      </c>
      <c r="O85" s="75" t="s">
        <v>339</v>
      </c>
      <c r="P85" s="80"/>
      <c r="Q85" s="76"/>
      <c r="R85" s="76"/>
      <c r="S85" s="76"/>
      <c r="T85" s="76"/>
      <c r="U85" s="76"/>
      <c r="V85" s="76"/>
      <c r="W85" s="76"/>
      <c r="X85" s="76"/>
      <c r="Y85" s="129">
        <f>SUM(Y86)</f>
        <v>0</v>
      </c>
      <c r="Z85" s="130">
        <f>SUM(Z86)</f>
        <v>0</v>
      </c>
      <c r="AA85" s="77"/>
      <c r="AB85" s="76"/>
      <c r="AC85" s="76"/>
      <c r="AD85" s="76"/>
      <c r="AE85" s="76"/>
      <c r="AF85" s="76"/>
      <c r="AG85" s="76"/>
      <c r="AH85" s="76"/>
      <c r="AI85" s="111"/>
    </row>
    <row r="86" spans="1:35" ht="16.2" thickBot="1" x14ac:dyDescent="0.35">
      <c r="A86" s="64">
        <f t="shared" si="1"/>
        <v>0</v>
      </c>
      <c r="B86" s="28"/>
      <c r="C86" s="49"/>
      <c r="D86" s="27">
        <v>51</v>
      </c>
      <c r="E86" s="4" t="s">
        <v>237</v>
      </c>
      <c r="F86" s="27" t="s">
        <v>324</v>
      </c>
      <c r="G86" s="27" t="s">
        <v>324</v>
      </c>
      <c r="H86" s="27" t="s">
        <v>324</v>
      </c>
      <c r="I86" s="27" t="s">
        <v>324</v>
      </c>
      <c r="J86" s="138" t="s">
        <v>324</v>
      </c>
      <c r="K86" s="33"/>
      <c r="L86" s="33"/>
      <c r="M86" s="33"/>
      <c r="N86" s="33"/>
      <c r="O86" s="29"/>
      <c r="P86" s="48"/>
      <c r="Q86" s="44">
        <v>0</v>
      </c>
      <c r="R86" s="44">
        <v>0</v>
      </c>
      <c r="S86" s="44">
        <v>0</v>
      </c>
      <c r="T86" s="44">
        <v>0</v>
      </c>
      <c r="U86" s="44">
        <v>0</v>
      </c>
      <c r="V86" s="44">
        <v>0</v>
      </c>
      <c r="W86" s="44">
        <v>0</v>
      </c>
      <c r="X86" s="44">
        <v>0</v>
      </c>
      <c r="Y86" s="86" t="str">
        <f>IFERROR(VLOOKUP(A86,'Import Bkhd'!$A$1:$L$347,10,FALSE),"€  0,00")</f>
        <v>€  0,00</v>
      </c>
      <c r="Z86" s="89" t="str">
        <f>IFERROR(VLOOKUP(A86,'Import Bkhd'!$A$1:$L$347,11,FALSE),"€  0,00")</f>
        <v>€  0,00</v>
      </c>
      <c r="AA86" s="45">
        <v>0</v>
      </c>
      <c r="AB86" s="44">
        <v>0</v>
      </c>
      <c r="AC86" s="44">
        <v>0</v>
      </c>
      <c r="AD86" s="44">
        <v>0</v>
      </c>
      <c r="AE86" s="44">
        <v>0</v>
      </c>
      <c r="AF86" s="44">
        <v>0</v>
      </c>
      <c r="AG86" s="44">
        <v>0</v>
      </c>
      <c r="AH86" s="44">
        <v>0</v>
      </c>
    </row>
    <row r="87" spans="1:35" ht="33" customHeight="1" thickBot="1" x14ac:dyDescent="0.35">
      <c r="A87" s="64">
        <f t="shared" si="1"/>
        <v>0</v>
      </c>
      <c r="B87" s="35" t="s">
        <v>212</v>
      </c>
      <c r="C87" s="36"/>
      <c r="D87" s="36"/>
      <c r="E87" s="145" t="s">
        <v>319</v>
      </c>
      <c r="F87" s="145"/>
      <c r="G87" s="145"/>
      <c r="H87" s="145"/>
      <c r="I87" s="145"/>
      <c r="J87" s="92"/>
      <c r="K87" s="92"/>
      <c r="L87" s="92"/>
      <c r="M87" s="92"/>
      <c r="N87" s="92"/>
      <c r="O87" s="93"/>
      <c r="P87" s="92"/>
      <c r="Q87" s="94"/>
      <c r="R87" s="94"/>
      <c r="S87" s="94"/>
      <c r="T87" s="94"/>
      <c r="U87" s="94"/>
      <c r="V87" s="94"/>
      <c r="W87" s="94"/>
      <c r="X87" s="94"/>
      <c r="Y87" s="95">
        <f>SUM(Y88+Y95)</f>
        <v>193188.38000000003</v>
      </c>
      <c r="Z87" s="109">
        <f>SUM(Z88+Z95)</f>
        <v>174353.31</v>
      </c>
      <c r="AA87" s="96"/>
      <c r="AB87" s="94"/>
      <c r="AC87" s="94"/>
      <c r="AD87" s="94"/>
      <c r="AE87" s="94"/>
      <c r="AF87" s="94"/>
      <c r="AG87" s="94"/>
      <c r="AH87" s="94"/>
      <c r="AI87" s="111"/>
    </row>
    <row r="88" spans="1:35" ht="64.5" customHeight="1" thickBot="1" x14ac:dyDescent="0.35">
      <c r="A88" s="64">
        <f t="shared" si="1"/>
        <v>0</v>
      </c>
      <c r="B88" s="28"/>
      <c r="C88" s="37" t="s">
        <v>214</v>
      </c>
      <c r="D88" s="37"/>
      <c r="E88" s="143" t="s">
        <v>320</v>
      </c>
      <c r="F88" s="143"/>
      <c r="G88" s="143"/>
      <c r="H88" s="143"/>
      <c r="I88" s="143"/>
      <c r="J88" s="79"/>
      <c r="K88" s="79"/>
      <c r="L88" s="79"/>
      <c r="M88" s="79"/>
      <c r="N88" s="74" t="s">
        <v>364</v>
      </c>
      <c r="O88" s="75" t="s">
        <v>340</v>
      </c>
      <c r="P88" s="79"/>
      <c r="Q88" s="98"/>
      <c r="R88" s="98"/>
      <c r="S88" s="98"/>
      <c r="T88" s="98"/>
      <c r="U88" s="98"/>
      <c r="V88" s="98"/>
      <c r="W88" s="98"/>
      <c r="X88" s="98"/>
      <c r="Y88" s="129">
        <f>SUM(Y89:Y94)</f>
        <v>153188.38000000003</v>
      </c>
      <c r="Z88" s="128">
        <f>SUM(Z89:Z94)</f>
        <v>46853.31</v>
      </c>
      <c r="AA88" s="99"/>
      <c r="AB88" s="98"/>
      <c r="AC88" s="98"/>
      <c r="AD88" s="98"/>
      <c r="AE88" s="98"/>
      <c r="AF88" s="98"/>
      <c r="AG88" s="98"/>
      <c r="AH88" s="98"/>
      <c r="AI88" s="111"/>
    </row>
    <row r="89" spans="1:35" ht="29.4" thickBot="1" x14ac:dyDescent="0.35">
      <c r="A89" s="64" t="str">
        <f t="shared" si="1"/>
        <v>A0140</v>
      </c>
      <c r="B89" s="28"/>
      <c r="C89" s="49"/>
      <c r="D89" s="27">
        <v>52</v>
      </c>
      <c r="E89" s="4" t="s">
        <v>184</v>
      </c>
      <c r="F89" s="27" t="s">
        <v>324</v>
      </c>
      <c r="G89" s="27" t="s">
        <v>324</v>
      </c>
      <c r="H89" s="27" t="s">
        <v>324</v>
      </c>
      <c r="I89" s="27" t="s">
        <v>324</v>
      </c>
      <c r="J89" s="137" t="s">
        <v>324</v>
      </c>
      <c r="K89" s="33"/>
      <c r="L89" s="33"/>
      <c r="M89" s="33"/>
      <c r="N89" s="33"/>
      <c r="O89" s="29"/>
      <c r="P89" s="27" t="s">
        <v>278</v>
      </c>
      <c r="Q89" s="44">
        <v>0</v>
      </c>
      <c r="R89" s="44">
        <v>0</v>
      </c>
      <c r="S89" s="44">
        <v>0</v>
      </c>
      <c r="T89" s="44">
        <v>0</v>
      </c>
      <c r="U89" s="44">
        <v>0</v>
      </c>
      <c r="V89" s="44">
        <v>0</v>
      </c>
      <c r="W89" s="44">
        <v>0</v>
      </c>
      <c r="X89" s="44">
        <v>0</v>
      </c>
      <c r="Y89" s="86" t="str">
        <f>IFERROR(VLOOKUP(A89,'Import Bkhd'!$A$1:$L$347,10,FALSE),"€  0,00")</f>
        <v>€  0,00</v>
      </c>
      <c r="Z89" s="89" t="str">
        <f>IFERROR(VLOOKUP(A89,'Import Bkhd'!$A$1:$L$347,11,FALSE),"€  0,00")</f>
        <v>€  0,00</v>
      </c>
      <c r="AA89" s="45">
        <v>0</v>
      </c>
      <c r="AB89" s="44">
        <v>0</v>
      </c>
      <c r="AC89" s="44">
        <v>0</v>
      </c>
      <c r="AD89" s="44">
        <v>0</v>
      </c>
      <c r="AE89" s="44">
        <v>0</v>
      </c>
      <c r="AF89" s="44">
        <v>0</v>
      </c>
      <c r="AG89" s="44">
        <v>0</v>
      </c>
      <c r="AH89" s="44">
        <v>0</v>
      </c>
    </row>
    <row r="90" spans="1:35" ht="16.2" thickBot="1" x14ac:dyDescent="0.35">
      <c r="A90" s="64" t="str">
        <f t="shared" si="1"/>
        <v>A0139</v>
      </c>
      <c r="B90" s="28"/>
      <c r="C90" s="49"/>
      <c r="D90" s="27">
        <v>53</v>
      </c>
      <c r="E90" s="4" t="s">
        <v>241</v>
      </c>
      <c r="F90" s="27" t="s">
        <v>324</v>
      </c>
      <c r="G90" s="27" t="s">
        <v>324</v>
      </c>
      <c r="H90" s="27" t="s">
        <v>324</v>
      </c>
      <c r="I90" s="27" t="s">
        <v>324</v>
      </c>
      <c r="J90" s="137" t="s">
        <v>324</v>
      </c>
      <c r="K90" s="33"/>
      <c r="L90" s="33"/>
      <c r="M90" s="33"/>
      <c r="N90" s="33"/>
      <c r="O90" s="29"/>
      <c r="P90" s="27" t="s">
        <v>277</v>
      </c>
      <c r="Q90" s="44">
        <v>1250</v>
      </c>
      <c r="R90" s="44">
        <v>0</v>
      </c>
      <c r="S90" s="44">
        <v>1250</v>
      </c>
      <c r="T90" s="44">
        <v>0</v>
      </c>
      <c r="U90" s="44">
        <v>1250</v>
      </c>
      <c r="V90" s="44">
        <v>0</v>
      </c>
      <c r="W90" s="44">
        <v>1250</v>
      </c>
      <c r="X90" s="44">
        <v>0</v>
      </c>
      <c r="Y90" s="86" t="str">
        <f>IFERROR(VLOOKUP(A90,'Import Bkhd'!$A$1:$L$347,10,FALSE),"€  0,00")</f>
        <v>€  0,00</v>
      </c>
      <c r="Z90" s="89" t="str">
        <f>IFERROR(VLOOKUP(A90,'Import Bkhd'!$A$1:$L$347,11,FALSE),"€  0,00")</f>
        <v>€  0,00</v>
      </c>
      <c r="AA90" s="45">
        <v>0</v>
      </c>
      <c r="AB90" s="44">
        <v>0</v>
      </c>
      <c r="AC90" s="44">
        <v>0</v>
      </c>
      <c r="AD90" s="44">
        <v>0</v>
      </c>
      <c r="AE90" s="44">
        <v>0</v>
      </c>
      <c r="AF90" s="44">
        <v>0</v>
      </c>
      <c r="AG90" s="44">
        <v>0</v>
      </c>
      <c r="AH90" s="44">
        <v>0</v>
      </c>
    </row>
    <row r="91" spans="1:35" ht="16.2" thickBot="1" x14ac:dyDescent="0.35">
      <c r="A91" s="64" t="str">
        <f t="shared" si="1"/>
        <v>A0077</v>
      </c>
      <c r="B91" s="28"/>
      <c r="C91" s="49"/>
      <c r="D91" s="27">
        <v>54</v>
      </c>
      <c r="E91" s="4" t="s">
        <v>242</v>
      </c>
      <c r="F91" s="27" t="s">
        <v>324</v>
      </c>
      <c r="G91" s="27" t="s">
        <v>324</v>
      </c>
      <c r="H91" s="27" t="s">
        <v>324</v>
      </c>
      <c r="I91" s="27" t="s">
        <v>324</v>
      </c>
      <c r="J91" s="137" t="s">
        <v>324</v>
      </c>
      <c r="K91" s="33"/>
      <c r="L91" s="33"/>
      <c r="M91" s="33"/>
      <c r="N91" s="33"/>
      <c r="O91" s="29"/>
      <c r="P91" s="27" t="s">
        <v>117</v>
      </c>
      <c r="Q91" s="44">
        <v>5000</v>
      </c>
      <c r="R91" s="44">
        <v>2000</v>
      </c>
      <c r="S91" s="44">
        <v>4000</v>
      </c>
      <c r="T91" s="44">
        <v>2500</v>
      </c>
      <c r="U91" s="44">
        <v>4000</v>
      </c>
      <c r="V91" s="44">
        <v>2500</v>
      </c>
      <c r="W91" s="44">
        <v>4000</v>
      </c>
      <c r="X91" s="44">
        <v>2500</v>
      </c>
      <c r="Y91" s="86">
        <f>IFERROR(VLOOKUP(A91,'Import Bkhd'!$A$1:$L$347,10,FALSE),"€  0,00")</f>
        <v>3461.24</v>
      </c>
      <c r="Z91" s="89">
        <f>IFERROR(VLOOKUP(A91,'Import Bkhd'!$A$1:$L$347,11,FALSE),"€  0,00")</f>
        <v>3114.5</v>
      </c>
      <c r="AA91" s="45">
        <v>0</v>
      </c>
      <c r="AB91" s="44">
        <v>0</v>
      </c>
      <c r="AC91" s="44">
        <v>0</v>
      </c>
      <c r="AD91" s="44">
        <v>0</v>
      </c>
      <c r="AE91" s="44">
        <v>0</v>
      </c>
      <c r="AF91" s="44">
        <v>0</v>
      </c>
      <c r="AG91" s="44">
        <v>0</v>
      </c>
      <c r="AH91" s="44">
        <v>0</v>
      </c>
    </row>
    <row r="92" spans="1:35" ht="16.2" thickBot="1" x14ac:dyDescent="0.35">
      <c r="A92" s="64" t="str">
        <f t="shared" si="1"/>
        <v>A0097</v>
      </c>
      <c r="B92" s="28"/>
      <c r="C92" s="49"/>
      <c r="D92" s="27">
        <v>55</v>
      </c>
      <c r="E92" s="4" t="s">
        <v>185</v>
      </c>
      <c r="F92" s="27" t="s">
        <v>324</v>
      </c>
      <c r="G92" s="27"/>
      <c r="H92" s="27" t="s">
        <v>324</v>
      </c>
      <c r="I92" s="27"/>
      <c r="J92" s="137" t="s">
        <v>324</v>
      </c>
      <c r="K92" s="33"/>
      <c r="L92" s="33"/>
      <c r="M92" s="33"/>
      <c r="N92" s="33"/>
      <c r="O92" s="29"/>
      <c r="P92" s="27" t="s">
        <v>275</v>
      </c>
      <c r="Q92" s="44">
        <v>0</v>
      </c>
      <c r="R92" s="44">
        <v>8000</v>
      </c>
      <c r="S92" s="44">
        <v>0</v>
      </c>
      <c r="T92" s="44">
        <v>0</v>
      </c>
      <c r="U92" s="44">
        <v>0</v>
      </c>
      <c r="V92" s="44">
        <v>8000</v>
      </c>
      <c r="W92" s="44">
        <v>0</v>
      </c>
      <c r="X92" s="44">
        <v>0</v>
      </c>
      <c r="Y92" s="86">
        <f>IFERROR(VLOOKUP(A92,'Import Bkhd'!$A$1:$L$347,10,FALSE),"€  0,00")</f>
        <v>37169.46</v>
      </c>
      <c r="Z92" s="89">
        <f>IFERROR(VLOOKUP(A92,'Import Bkhd'!$A$1:$L$347,11,FALSE),"€  0,00")</f>
        <v>43728.79</v>
      </c>
      <c r="AA92" s="45">
        <v>0</v>
      </c>
      <c r="AB92" s="44">
        <v>0</v>
      </c>
      <c r="AC92" s="44">
        <v>0</v>
      </c>
      <c r="AD92" s="44">
        <v>0</v>
      </c>
      <c r="AE92" s="44">
        <v>0</v>
      </c>
      <c r="AF92" s="44">
        <v>0</v>
      </c>
      <c r="AG92" s="44">
        <v>0</v>
      </c>
      <c r="AH92" s="44">
        <v>0</v>
      </c>
    </row>
    <row r="93" spans="1:35" ht="16.2" thickBot="1" x14ac:dyDescent="0.35">
      <c r="A93" s="64" t="str">
        <f t="shared" si="1"/>
        <v>A0065</v>
      </c>
      <c r="B93" s="28"/>
      <c r="C93" s="49"/>
      <c r="D93" s="27"/>
      <c r="E93" s="42" t="s">
        <v>428</v>
      </c>
      <c r="F93" s="27" t="s">
        <v>324</v>
      </c>
      <c r="G93" s="27" t="s">
        <v>324</v>
      </c>
      <c r="H93" s="27" t="s">
        <v>324</v>
      </c>
      <c r="I93" s="27" t="s">
        <v>324</v>
      </c>
      <c r="J93" s="137" t="s">
        <v>324</v>
      </c>
      <c r="K93" s="33"/>
      <c r="L93" s="33"/>
      <c r="M93" s="33"/>
      <c r="N93" s="33"/>
      <c r="O93" s="29"/>
      <c r="P93" s="27" t="s">
        <v>394</v>
      </c>
      <c r="Q93" s="44">
        <v>40000</v>
      </c>
      <c r="R93" s="44">
        <v>0</v>
      </c>
      <c r="S93" s="44">
        <v>69500</v>
      </c>
      <c r="T93" s="44">
        <v>69500</v>
      </c>
      <c r="U93" s="44">
        <v>69500</v>
      </c>
      <c r="V93" s="44">
        <v>69500</v>
      </c>
      <c r="W93" s="44">
        <v>69500</v>
      </c>
      <c r="X93" s="44">
        <v>69500</v>
      </c>
      <c r="Y93" s="86">
        <f>IFERROR(VLOOKUP(A93,'Import Bkhd'!$A$1:$L$347,10,FALSE),"€  0,00")</f>
        <v>99500.010000000009</v>
      </c>
      <c r="Z93" s="89">
        <f>IFERROR(VLOOKUP(A93,'Import Bkhd'!$A$1:$L$347,11,FALSE),"€  0,00")</f>
        <v>0</v>
      </c>
      <c r="AA93" s="45"/>
      <c r="AB93" s="44"/>
      <c r="AC93" s="44"/>
      <c r="AD93" s="44"/>
      <c r="AE93" s="44"/>
      <c r="AF93" s="44"/>
      <c r="AG93" s="44"/>
      <c r="AH93" s="44"/>
    </row>
    <row r="94" spans="1:35" ht="16.2" thickBot="1" x14ac:dyDescent="0.35">
      <c r="A94" s="64" t="str">
        <f t="shared" si="1"/>
        <v>A0006</v>
      </c>
      <c r="B94" s="28"/>
      <c r="C94" s="49"/>
      <c r="D94" s="27">
        <v>56</v>
      </c>
      <c r="E94" s="42" t="s">
        <v>213</v>
      </c>
      <c r="F94" s="27" t="s">
        <v>324</v>
      </c>
      <c r="G94" s="27" t="s">
        <v>324</v>
      </c>
      <c r="H94" s="27" t="s">
        <v>324</v>
      </c>
      <c r="I94" s="27" t="s">
        <v>324</v>
      </c>
      <c r="J94" s="137" t="s">
        <v>324</v>
      </c>
      <c r="K94" s="33"/>
      <c r="L94" s="33"/>
      <c r="M94" s="33"/>
      <c r="N94" s="33"/>
      <c r="O94" s="29"/>
      <c r="P94" s="27" t="s">
        <v>279</v>
      </c>
      <c r="Q94" s="44">
        <v>21000</v>
      </c>
      <c r="R94" s="44">
        <v>0</v>
      </c>
      <c r="S94" s="44">
        <v>21000</v>
      </c>
      <c r="T94" s="44">
        <v>0</v>
      </c>
      <c r="U94" s="44">
        <v>21000</v>
      </c>
      <c r="V94" s="44">
        <v>0</v>
      </c>
      <c r="W94" s="44">
        <v>21000</v>
      </c>
      <c r="X94" s="44">
        <v>0</v>
      </c>
      <c r="Y94" s="86">
        <f>IFERROR(VLOOKUP(A94,'Import Bkhd'!$A$1:$L$347,10,FALSE),"€  0,00")</f>
        <v>13057.67</v>
      </c>
      <c r="Z94" s="89">
        <f>IFERROR(VLOOKUP(A94,'Import Bkhd'!$A$1:$L$347,11,FALSE),"€  0,00")</f>
        <v>10.02</v>
      </c>
      <c r="AA94" s="45">
        <v>0</v>
      </c>
      <c r="AB94" s="44">
        <v>0</v>
      </c>
      <c r="AC94" s="44">
        <v>0</v>
      </c>
      <c r="AD94" s="44">
        <v>0</v>
      </c>
      <c r="AE94" s="44">
        <v>0</v>
      </c>
      <c r="AF94" s="44">
        <v>0</v>
      </c>
      <c r="AG94" s="44">
        <v>0</v>
      </c>
      <c r="AH94" s="44">
        <v>0</v>
      </c>
    </row>
    <row r="95" spans="1:35" ht="78" customHeight="1" thickBot="1" x14ac:dyDescent="0.35">
      <c r="A95" s="64">
        <f t="shared" si="1"/>
        <v>0</v>
      </c>
      <c r="B95" s="28"/>
      <c r="C95" s="37" t="s">
        <v>427</v>
      </c>
      <c r="D95" s="37"/>
      <c r="E95" s="143" t="s">
        <v>426</v>
      </c>
      <c r="F95" s="143"/>
      <c r="G95" s="143"/>
      <c r="H95" s="143"/>
      <c r="I95" s="143"/>
      <c r="J95" s="79"/>
      <c r="K95" s="79"/>
      <c r="L95" s="79"/>
      <c r="M95" s="79"/>
      <c r="N95" s="74" t="s">
        <v>365</v>
      </c>
      <c r="O95" s="75" t="s">
        <v>340</v>
      </c>
      <c r="P95" s="79"/>
      <c r="Q95" s="98"/>
      <c r="R95" s="98"/>
      <c r="S95" s="98"/>
      <c r="T95" s="98"/>
      <c r="U95" s="98"/>
      <c r="V95" s="98"/>
      <c r="W95" s="98"/>
      <c r="X95" s="98"/>
      <c r="Y95" s="129">
        <f>SUM(Y96)</f>
        <v>40000</v>
      </c>
      <c r="Z95" s="128">
        <f>SUM(Z96)</f>
        <v>127500</v>
      </c>
      <c r="AA95" s="99"/>
      <c r="AB95" s="98"/>
      <c r="AC95" s="98"/>
      <c r="AD95" s="98"/>
      <c r="AE95" s="98"/>
      <c r="AF95" s="98"/>
      <c r="AG95" s="98"/>
      <c r="AH95" s="98"/>
      <c r="AI95" s="111"/>
    </row>
    <row r="96" spans="1:35" ht="16.2" thickBot="1" x14ac:dyDescent="0.35">
      <c r="A96" s="64" t="str">
        <f t="shared" si="1"/>
        <v>A0087</v>
      </c>
      <c r="B96" s="28"/>
      <c r="C96" s="49"/>
      <c r="D96" s="27">
        <v>57</v>
      </c>
      <c r="E96" s="42" t="s">
        <v>425</v>
      </c>
      <c r="F96" s="27" t="s">
        <v>324</v>
      </c>
      <c r="G96" s="27" t="s">
        <v>324</v>
      </c>
      <c r="H96" s="27" t="s">
        <v>324</v>
      </c>
      <c r="I96" s="27" t="s">
        <v>324</v>
      </c>
      <c r="J96" s="137" t="s">
        <v>324</v>
      </c>
      <c r="K96" s="33"/>
      <c r="L96" s="33"/>
      <c r="M96" s="33"/>
      <c r="N96" s="33"/>
      <c r="O96" s="29"/>
      <c r="P96" s="27" t="s">
        <v>276</v>
      </c>
      <c r="Q96" s="44">
        <v>0</v>
      </c>
      <c r="R96" s="44">
        <v>40000</v>
      </c>
      <c r="S96" s="44">
        <v>30000</v>
      </c>
      <c r="T96" s="44">
        <v>30000</v>
      </c>
      <c r="U96" s="44">
        <v>30000</v>
      </c>
      <c r="V96" s="44">
        <v>30000</v>
      </c>
      <c r="W96" s="44">
        <v>30000</v>
      </c>
      <c r="X96" s="44">
        <v>30000</v>
      </c>
      <c r="Y96" s="86">
        <f>IFERROR(VLOOKUP(A96,'Import Bkhd'!$A$1:$L$347,10,FALSE),"€  0,00")</f>
        <v>40000</v>
      </c>
      <c r="Z96" s="89">
        <f>IFERROR(VLOOKUP(A96,'Import Bkhd'!$A$1:$L$347,11,FALSE),"€  0,00")</f>
        <v>127500</v>
      </c>
      <c r="AA96" s="45">
        <v>0</v>
      </c>
      <c r="AB96" s="44">
        <v>0</v>
      </c>
      <c r="AC96" s="44">
        <v>0</v>
      </c>
      <c r="AD96" s="44">
        <v>0</v>
      </c>
      <c r="AE96" s="44">
        <v>0</v>
      </c>
      <c r="AF96" s="44">
        <v>0</v>
      </c>
      <c r="AG96" s="44">
        <v>0</v>
      </c>
      <c r="AH96" s="44">
        <v>0</v>
      </c>
    </row>
    <row r="97" spans="1:35" ht="15.9" customHeight="1" thickBot="1" x14ac:dyDescent="0.4">
      <c r="A97" s="64">
        <f t="shared" si="1"/>
        <v>0</v>
      </c>
      <c r="B97" s="21" t="s">
        <v>7</v>
      </c>
      <c r="C97" s="21"/>
      <c r="D97" s="20"/>
      <c r="E97" s="152" t="s">
        <v>21</v>
      </c>
      <c r="F97" s="153"/>
      <c r="G97" s="153"/>
      <c r="H97" s="153"/>
      <c r="I97" s="154"/>
      <c r="J97" s="100"/>
      <c r="K97" s="100"/>
      <c r="L97" s="100"/>
      <c r="M97" s="100"/>
      <c r="N97" s="100"/>
      <c r="O97" s="101"/>
      <c r="P97" s="102"/>
      <c r="Q97" s="103"/>
      <c r="R97" s="103"/>
      <c r="S97" s="103"/>
      <c r="T97" s="103"/>
      <c r="U97" s="103"/>
      <c r="V97" s="103"/>
      <c r="W97" s="103"/>
      <c r="X97" s="103"/>
      <c r="Y97" s="104">
        <f>SUM(Y106+Y103+Y98)</f>
        <v>227467.35</v>
      </c>
      <c r="Z97" s="114">
        <f>SUM(Z106+Z103+Z98)</f>
        <v>22757.030000000002</v>
      </c>
      <c r="AA97" s="105"/>
      <c r="AB97" s="103"/>
      <c r="AC97" s="103"/>
      <c r="AD97" s="103"/>
      <c r="AE97" s="103"/>
      <c r="AF97" s="103"/>
      <c r="AG97" s="103"/>
      <c r="AH97" s="103"/>
      <c r="AI97" s="115"/>
    </row>
    <row r="98" spans="1:35" ht="15.9" customHeight="1" thickBot="1" x14ac:dyDescent="0.35">
      <c r="A98" s="64">
        <f t="shared" si="1"/>
        <v>0</v>
      </c>
      <c r="B98" s="23"/>
      <c r="C98" s="38" t="s">
        <v>5</v>
      </c>
      <c r="D98" s="39"/>
      <c r="E98" s="161" t="s">
        <v>22</v>
      </c>
      <c r="F98" s="162"/>
      <c r="G98" s="162"/>
      <c r="H98" s="162"/>
      <c r="I98" s="163"/>
      <c r="J98" s="41"/>
      <c r="K98" s="41"/>
      <c r="L98" s="41"/>
      <c r="M98" s="68"/>
      <c r="N98" s="68"/>
      <c r="O98" s="69"/>
      <c r="P98" s="65"/>
      <c r="Q98" s="66"/>
      <c r="R98" s="66"/>
      <c r="S98" s="66"/>
      <c r="T98" s="66"/>
      <c r="U98" s="66"/>
      <c r="V98" s="66"/>
      <c r="W98" s="66"/>
      <c r="X98" s="66"/>
      <c r="Y98" s="132">
        <f>SUM(Y99:Y102)</f>
        <v>218980.25</v>
      </c>
      <c r="Z98" s="133">
        <f>SUM(Z99:Z102)</f>
        <v>21741.040000000001</v>
      </c>
      <c r="AA98" s="67"/>
      <c r="AB98" s="66"/>
      <c r="AC98" s="66"/>
      <c r="AD98" s="66"/>
      <c r="AE98" s="66"/>
      <c r="AF98" s="66"/>
      <c r="AG98" s="66"/>
      <c r="AH98" s="66"/>
      <c r="AI98" s="111"/>
    </row>
    <row r="99" spans="1:35" ht="15.9" customHeight="1" thickBot="1" x14ac:dyDescent="0.35">
      <c r="A99" s="64" t="str">
        <f t="shared" si="1"/>
        <v>A0029</v>
      </c>
      <c r="B99" s="22"/>
      <c r="C99" s="22"/>
      <c r="D99" s="11"/>
      <c r="E99" s="7" t="s">
        <v>24</v>
      </c>
      <c r="F99" s="7"/>
      <c r="G99" s="7"/>
      <c r="H99" s="7"/>
      <c r="I99" s="7"/>
      <c r="J99" s="11"/>
      <c r="K99" s="11"/>
      <c r="L99" s="11"/>
      <c r="M99" s="12"/>
      <c r="N99" s="12"/>
      <c r="O99" s="55"/>
      <c r="P99" s="27" t="s">
        <v>23</v>
      </c>
      <c r="Q99" s="44">
        <v>137000</v>
      </c>
      <c r="R99" s="44">
        <v>0</v>
      </c>
      <c r="S99" s="44">
        <v>145000</v>
      </c>
      <c r="T99" s="44">
        <v>0</v>
      </c>
      <c r="U99" s="44">
        <v>145000</v>
      </c>
      <c r="V99" s="44">
        <v>0</v>
      </c>
      <c r="W99" s="44">
        <v>145000</v>
      </c>
      <c r="X99" s="44">
        <v>0</v>
      </c>
      <c r="Y99" s="86">
        <f>IFERROR(VLOOKUP(A99,'Import Bkhd'!$A$1:$L$347,10,FALSE),"€  0,00")</f>
        <v>175111.91</v>
      </c>
      <c r="Z99" s="89">
        <f>IFERROR(VLOOKUP(A99,'Import Bkhd'!$A$1:$L$347,11,FALSE),"€  0,00")</f>
        <v>21343.61</v>
      </c>
      <c r="AA99" s="45">
        <v>0</v>
      </c>
      <c r="AB99" s="44">
        <v>0</v>
      </c>
      <c r="AC99" s="44">
        <v>0</v>
      </c>
      <c r="AD99" s="44">
        <v>0</v>
      </c>
      <c r="AE99" s="44">
        <v>0</v>
      </c>
      <c r="AF99" s="44">
        <v>0</v>
      </c>
      <c r="AG99" s="44">
        <v>0</v>
      </c>
      <c r="AH99" s="44">
        <v>0</v>
      </c>
    </row>
    <row r="100" spans="1:35" ht="15.9" customHeight="1" thickBot="1" x14ac:dyDescent="0.35">
      <c r="A100" s="64" t="str">
        <f t="shared" si="1"/>
        <v>A0030</v>
      </c>
      <c r="B100" s="22"/>
      <c r="C100" s="22"/>
      <c r="D100" s="11"/>
      <c r="E100" s="7" t="s">
        <v>26</v>
      </c>
      <c r="F100" s="7"/>
      <c r="G100" s="7"/>
      <c r="H100" s="7"/>
      <c r="I100" s="7"/>
      <c r="J100" s="11"/>
      <c r="K100" s="11"/>
      <c r="L100" s="11"/>
      <c r="M100" s="12"/>
      <c r="N100" s="12"/>
      <c r="O100" s="55"/>
      <c r="P100" s="27" t="s">
        <v>25</v>
      </c>
      <c r="Q100" s="44">
        <v>39000</v>
      </c>
      <c r="R100" s="44">
        <v>0</v>
      </c>
      <c r="S100" s="44">
        <v>42000</v>
      </c>
      <c r="T100" s="44">
        <v>0</v>
      </c>
      <c r="U100" s="44">
        <v>42000</v>
      </c>
      <c r="V100" s="44">
        <v>0</v>
      </c>
      <c r="W100" s="44">
        <v>42000</v>
      </c>
      <c r="X100" s="44">
        <v>0</v>
      </c>
      <c r="Y100" s="86">
        <f>IFERROR(VLOOKUP(A100,'Import Bkhd'!$A$1:$L$347,10,FALSE),"€  0,00")</f>
        <v>43030.54</v>
      </c>
      <c r="Z100" s="89">
        <f>IFERROR(VLOOKUP(A100,'Import Bkhd'!$A$1:$L$347,11,FALSE),"€  0,00")</f>
        <v>39.78</v>
      </c>
      <c r="AA100" s="45">
        <v>0</v>
      </c>
      <c r="AB100" s="44">
        <v>0</v>
      </c>
      <c r="AC100" s="44">
        <v>0</v>
      </c>
      <c r="AD100" s="44">
        <v>0</v>
      </c>
      <c r="AE100" s="44">
        <v>0</v>
      </c>
      <c r="AF100" s="44">
        <v>0</v>
      </c>
      <c r="AG100" s="44">
        <v>0</v>
      </c>
      <c r="AH100" s="44">
        <v>0</v>
      </c>
    </row>
    <row r="101" spans="1:35" ht="15.9" customHeight="1" thickBot="1" x14ac:dyDescent="0.35">
      <c r="A101" s="64" t="str">
        <f t="shared" si="1"/>
        <v>A0093</v>
      </c>
      <c r="B101" s="22"/>
      <c r="C101" s="22"/>
      <c r="D101" s="11"/>
      <c r="E101" s="7" t="s">
        <v>28</v>
      </c>
      <c r="F101" s="7"/>
      <c r="G101" s="7"/>
      <c r="H101" s="7"/>
      <c r="I101" s="7"/>
      <c r="J101" s="11"/>
      <c r="K101" s="11"/>
      <c r="L101" s="11"/>
      <c r="M101" s="12"/>
      <c r="N101" s="12"/>
      <c r="O101" s="55"/>
      <c r="P101" s="27" t="s">
        <v>27</v>
      </c>
      <c r="Q101" s="44">
        <v>1000</v>
      </c>
      <c r="R101" s="44">
        <v>0</v>
      </c>
      <c r="S101" s="44">
        <v>1000</v>
      </c>
      <c r="T101" s="44">
        <v>0</v>
      </c>
      <c r="U101" s="44">
        <v>1000</v>
      </c>
      <c r="V101" s="44">
        <v>0</v>
      </c>
      <c r="W101" s="44">
        <v>1000</v>
      </c>
      <c r="X101" s="44">
        <v>0</v>
      </c>
      <c r="Y101" s="86">
        <f>IFERROR(VLOOKUP(A101,'Import Bkhd'!$A$1:$L$347,10,FALSE),"€  0,00")</f>
        <v>837.8</v>
      </c>
      <c r="Z101" s="89">
        <f>IFERROR(VLOOKUP(A101,'Import Bkhd'!$A$1:$L$347,11,FALSE),"€  0,00")</f>
        <v>0</v>
      </c>
      <c r="AA101" s="45">
        <v>0</v>
      </c>
      <c r="AB101" s="44">
        <v>0</v>
      </c>
      <c r="AC101" s="44">
        <v>0</v>
      </c>
      <c r="AD101" s="44">
        <v>0</v>
      </c>
      <c r="AE101" s="44">
        <v>0</v>
      </c>
      <c r="AF101" s="44">
        <v>0</v>
      </c>
      <c r="AG101" s="44">
        <v>0</v>
      </c>
      <c r="AH101" s="44">
        <v>0</v>
      </c>
    </row>
    <row r="102" spans="1:35" ht="15.9" customHeight="1" thickBot="1" x14ac:dyDescent="0.35">
      <c r="A102" s="64" t="str">
        <f t="shared" si="1"/>
        <v>A0094</v>
      </c>
      <c r="B102" s="22"/>
      <c r="C102" s="22"/>
      <c r="D102" s="11"/>
      <c r="E102" s="7" t="s">
        <v>30</v>
      </c>
      <c r="F102" s="7"/>
      <c r="G102" s="7"/>
      <c r="H102" s="7"/>
      <c r="I102" s="7"/>
      <c r="J102" s="11"/>
      <c r="K102" s="11"/>
      <c r="L102" s="11"/>
      <c r="M102" s="12"/>
      <c r="N102" s="12"/>
      <c r="O102" s="55"/>
      <c r="P102" s="27" t="s">
        <v>29</v>
      </c>
      <c r="Q102" s="44">
        <v>0</v>
      </c>
      <c r="R102" s="44">
        <v>0</v>
      </c>
      <c r="S102" s="44">
        <v>0</v>
      </c>
      <c r="T102" s="44">
        <v>0</v>
      </c>
      <c r="U102" s="44">
        <v>0</v>
      </c>
      <c r="V102" s="44">
        <v>0</v>
      </c>
      <c r="W102" s="44">
        <v>0</v>
      </c>
      <c r="X102" s="44">
        <v>0</v>
      </c>
      <c r="Y102" s="86">
        <f>IFERROR(VLOOKUP(A102,'Import Bkhd'!$A$1:$L$347,10,FALSE),"€  0,00")</f>
        <v>0</v>
      </c>
      <c r="Z102" s="89">
        <f>IFERROR(VLOOKUP(A102,'Import Bkhd'!$A$1:$L$347,11,FALSE),"€  0,00")</f>
        <v>357.65</v>
      </c>
      <c r="AA102" s="45">
        <v>0</v>
      </c>
      <c r="AB102" s="44">
        <v>0</v>
      </c>
      <c r="AC102" s="44">
        <v>0</v>
      </c>
      <c r="AD102" s="44">
        <v>0</v>
      </c>
      <c r="AE102" s="44">
        <v>0</v>
      </c>
      <c r="AF102" s="44">
        <v>0</v>
      </c>
      <c r="AG102" s="44">
        <v>0</v>
      </c>
      <c r="AH102" s="44">
        <v>0</v>
      </c>
    </row>
    <row r="103" spans="1:35" ht="15.9" customHeight="1" thickBot="1" x14ac:dyDescent="0.35">
      <c r="A103" s="64">
        <f t="shared" si="1"/>
        <v>0</v>
      </c>
      <c r="B103" s="22"/>
      <c r="C103" s="40" t="s">
        <v>6</v>
      </c>
      <c r="D103" s="41"/>
      <c r="E103" s="158" t="s">
        <v>31</v>
      </c>
      <c r="F103" s="159"/>
      <c r="G103" s="159"/>
      <c r="H103" s="159"/>
      <c r="I103" s="160"/>
      <c r="J103" s="41"/>
      <c r="K103" s="41"/>
      <c r="L103" s="41"/>
      <c r="M103" s="68"/>
      <c r="N103" s="68"/>
      <c r="O103" s="69"/>
      <c r="P103" s="65"/>
      <c r="Q103" s="66"/>
      <c r="R103" s="66"/>
      <c r="S103" s="66"/>
      <c r="T103" s="66"/>
      <c r="U103" s="66"/>
      <c r="V103" s="66"/>
      <c r="W103" s="66"/>
      <c r="X103" s="66"/>
      <c r="Y103" s="133">
        <f>SUM(Y104:Y105)</f>
        <v>4492.79</v>
      </c>
      <c r="Z103" s="132">
        <f>SUM(Z104:Z105)</f>
        <v>0</v>
      </c>
      <c r="AA103" s="67"/>
      <c r="AB103" s="66"/>
      <c r="AC103" s="66"/>
      <c r="AD103" s="66"/>
      <c r="AE103" s="66"/>
      <c r="AF103" s="66"/>
      <c r="AG103" s="66"/>
      <c r="AH103" s="66"/>
    </row>
    <row r="104" spans="1:35" ht="15.9" customHeight="1" thickBot="1" x14ac:dyDescent="0.35">
      <c r="A104" s="64" t="str">
        <f t="shared" si="1"/>
        <v>A0031</v>
      </c>
      <c r="B104" s="23"/>
      <c r="C104" s="23"/>
      <c r="D104" s="11"/>
      <c r="E104" s="7" t="s">
        <v>33</v>
      </c>
      <c r="F104" s="7"/>
      <c r="G104" s="7"/>
      <c r="H104" s="7"/>
      <c r="I104" s="7"/>
      <c r="J104" s="11"/>
      <c r="K104" s="11"/>
      <c r="L104" s="11"/>
      <c r="M104" s="12"/>
      <c r="N104" s="12"/>
      <c r="O104" s="55"/>
      <c r="P104" s="27" t="s">
        <v>32</v>
      </c>
      <c r="Q104" s="44">
        <v>3000</v>
      </c>
      <c r="R104" s="44">
        <v>0</v>
      </c>
      <c r="S104" s="44">
        <v>2000</v>
      </c>
      <c r="T104" s="44">
        <v>0</v>
      </c>
      <c r="U104" s="44">
        <v>2000</v>
      </c>
      <c r="V104" s="44">
        <v>0</v>
      </c>
      <c r="W104" s="44">
        <v>2000</v>
      </c>
      <c r="X104" s="44">
        <v>0</v>
      </c>
      <c r="Y104" s="86">
        <f>IFERROR(VLOOKUP(A104,'Import Bkhd'!$A$1:$L$347,10,FALSE),"€  0,00")</f>
        <v>2044.7399999999998</v>
      </c>
      <c r="Z104" s="89">
        <f>IFERROR(VLOOKUP(A104,'Import Bkhd'!$A$1:$L$347,11,FALSE),"€  0,00")</f>
        <v>0</v>
      </c>
      <c r="AA104" s="45">
        <v>0</v>
      </c>
      <c r="AB104" s="44">
        <v>0</v>
      </c>
      <c r="AC104" s="44">
        <v>0</v>
      </c>
      <c r="AD104" s="44">
        <v>0</v>
      </c>
      <c r="AE104" s="44">
        <v>0</v>
      </c>
      <c r="AF104" s="44">
        <v>0</v>
      </c>
      <c r="AG104" s="44">
        <v>0</v>
      </c>
      <c r="AH104" s="44">
        <v>0</v>
      </c>
    </row>
    <row r="105" spans="1:35" ht="15.9" customHeight="1" thickBot="1" x14ac:dyDescent="0.35">
      <c r="A105" s="64" t="str">
        <f t="shared" si="1"/>
        <v>A0032</v>
      </c>
      <c r="B105" s="23"/>
      <c r="C105" s="23"/>
      <c r="D105" s="11"/>
      <c r="E105" s="7" t="s">
        <v>35</v>
      </c>
      <c r="F105" s="7"/>
      <c r="G105" s="7"/>
      <c r="H105" s="7"/>
      <c r="I105" s="7"/>
      <c r="J105" s="11"/>
      <c r="K105" s="11"/>
      <c r="L105" s="11"/>
      <c r="M105" s="12"/>
      <c r="N105" s="12"/>
      <c r="O105" s="55"/>
      <c r="P105" s="27" t="s">
        <v>34</v>
      </c>
      <c r="Q105" s="44">
        <v>500</v>
      </c>
      <c r="R105" s="44">
        <v>0</v>
      </c>
      <c r="S105" s="44">
        <v>1000</v>
      </c>
      <c r="T105" s="44">
        <v>0</v>
      </c>
      <c r="U105" s="44">
        <v>1000</v>
      </c>
      <c r="V105" s="44">
        <v>0</v>
      </c>
      <c r="W105" s="44">
        <v>1000</v>
      </c>
      <c r="X105" s="44">
        <v>0</v>
      </c>
      <c r="Y105" s="86">
        <f>IFERROR(VLOOKUP(A105,'Import Bkhd'!$A$1:$L$347,10,FALSE),"€  0,00")</f>
        <v>2448.0500000000002</v>
      </c>
      <c r="Z105" s="89">
        <f>IFERROR(VLOOKUP(A105,'Import Bkhd'!$A$1:$L$347,11,FALSE),"€  0,00")</f>
        <v>0</v>
      </c>
      <c r="AA105" s="45">
        <v>0</v>
      </c>
      <c r="AB105" s="44">
        <v>0</v>
      </c>
      <c r="AC105" s="44">
        <v>0</v>
      </c>
      <c r="AD105" s="44">
        <v>0</v>
      </c>
      <c r="AE105" s="44">
        <v>0</v>
      </c>
      <c r="AF105" s="44">
        <v>0</v>
      </c>
      <c r="AG105" s="44">
        <v>0</v>
      </c>
      <c r="AH105" s="44">
        <v>0</v>
      </c>
    </row>
    <row r="106" spans="1:35" ht="15.9" customHeight="1" thickBot="1" x14ac:dyDescent="0.35">
      <c r="A106" s="64">
        <f t="shared" si="1"/>
        <v>0</v>
      </c>
      <c r="B106" s="23"/>
      <c r="C106" s="40" t="s">
        <v>36</v>
      </c>
      <c r="D106" s="41"/>
      <c r="E106" s="158" t="s">
        <v>37</v>
      </c>
      <c r="F106" s="159"/>
      <c r="G106" s="159"/>
      <c r="H106" s="159"/>
      <c r="I106" s="160"/>
      <c r="J106" s="41"/>
      <c r="K106" s="41"/>
      <c r="L106" s="41"/>
      <c r="M106" s="68"/>
      <c r="N106" s="68"/>
      <c r="O106" s="69"/>
      <c r="P106" s="65"/>
      <c r="Q106" s="66"/>
      <c r="R106" s="66"/>
      <c r="S106" s="66"/>
      <c r="T106" s="66"/>
      <c r="U106" s="66"/>
      <c r="V106" s="66"/>
      <c r="W106" s="66"/>
      <c r="X106" s="66"/>
      <c r="Y106" s="133">
        <f>SUM(Y107:Y109)</f>
        <v>3994.31</v>
      </c>
      <c r="Z106" s="134">
        <f>SUM(Z107:Z109)</f>
        <v>1015.99</v>
      </c>
      <c r="AA106" s="67"/>
      <c r="AB106" s="66"/>
      <c r="AC106" s="66"/>
      <c r="AD106" s="66"/>
      <c r="AE106" s="66"/>
      <c r="AF106" s="66"/>
      <c r="AG106" s="66"/>
      <c r="AH106" s="66"/>
      <c r="AI106" s="111"/>
    </row>
    <row r="107" spans="1:35" ht="15.9" customHeight="1" thickBot="1" x14ac:dyDescent="0.35">
      <c r="A107" s="64" t="str">
        <f t="shared" si="1"/>
        <v>A0033</v>
      </c>
      <c r="B107" s="23"/>
      <c r="C107" s="22"/>
      <c r="D107" s="11"/>
      <c r="E107" s="7" t="s">
        <v>39</v>
      </c>
      <c r="F107" s="7"/>
      <c r="G107" s="7"/>
      <c r="H107" s="7"/>
      <c r="I107" s="7"/>
      <c r="J107" s="11"/>
      <c r="K107" s="11"/>
      <c r="L107" s="11"/>
      <c r="M107" s="12"/>
      <c r="N107" s="12"/>
      <c r="O107" s="55"/>
      <c r="P107" s="27" t="s">
        <v>38</v>
      </c>
      <c r="Q107" s="44">
        <v>2000</v>
      </c>
      <c r="R107" s="44">
        <v>0</v>
      </c>
      <c r="S107" s="44">
        <v>2000</v>
      </c>
      <c r="T107" s="44">
        <v>0</v>
      </c>
      <c r="U107" s="44">
        <v>2000</v>
      </c>
      <c r="V107" s="44">
        <v>0</v>
      </c>
      <c r="W107" s="44">
        <v>2000</v>
      </c>
      <c r="X107" s="44">
        <v>0</v>
      </c>
      <c r="Y107" s="86">
        <f>IFERROR(VLOOKUP(A107,'Import Bkhd'!$A$1:$L$347,10,FALSE),"€  0,00")</f>
        <v>3627.0699999999997</v>
      </c>
      <c r="Z107" s="89">
        <f>IFERROR(VLOOKUP(A107,'Import Bkhd'!$A$1:$L$347,11,FALSE),"€  0,00")</f>
        <v>280.35000000000002</v>
      </c>
      <c r="AA107" s="45">
        <v>0</v>
      </c>
      <c r="AB107" s="44">
        <v>0</v>
      </c>
      <c r="AC107" s="44">
        <v>0</v>
      </c>
      <c r="AD107" s="44">
        <v>0</v>
      </c>
      <c r="AE107" s="44">
        <v>0</v>
      </c>
      <c r="AF107" s="44">
        <v>0</v>
      </c>
      <c r="AG107" s="44">
        <v>0</v>
      </c>
      <c r="AH107" s="44">
        <v>0</v>
      </c>
    </row>
    <row r="108" spans="1:35" ht="15.9" customHeight="1" thickBot="1" x14ac:dyDescent="0.35">
      <c r="A108" s="64" t="str">
        <f t="shared" si="1"/>
        <v>A0034</v>
      </c>
      <c r="B108" s="23"/>
      <c r="C108" s="22"/>
      <c r="D108" s="11"/>
      <c r="E108" s="7" t="s">
        <v>41</v>
      </c>
      <c r="F108" s="7"/>
      <c r="G108" s="7"/>
      <c r="H108" s="7"/>
      <c r="I108" s="7"/>
      <c r="J108" s="11"/>
      <c r="K108" s="11"/>
      <c r="L108" s="11"/>
      <c r="M108" s="12"/>
      <c r="N108" s="12"/>
      <c r="O108" s="55"/>
      <c r="P108" s="27" t="s">
        <v>40</v>
      </c>
      <c r="Q108" s="44">
        <v>4000</v>
      </c>
      <c r="R108" s="44">
        <v>0</v>
      </c>
      <c r="S108" s="44">
        <v>4000</v>
      </c>
      <c r="T108" s="44">
        <v>0</v>
      </c>
      <c r="U108" s="44">
        <v>4000</v>
      </c>
      <c r="V108" s="44">
        <v>0</v>
      </c>
      <c r="W108" s="44">
        <v>4000</v>
      </c>
      <c r="X108" s="44">
        <v>0</v>
      </c>
      <c r="Y108" s="86">
        <f>IFERROR(VLOOKUP(A108,'Import Bkhd'!$A$1:$L$347,10,FALSE),"€  0,00")</f>
        <v>218.44</v>
      </c>
      <c r="Z108" s="89">
        <f>IFERROR(VLOOKUP(A108,'Import Bkhd'!$A$1:$L$347,11,FALSE),"€  0,00")</f>
        <v>586.84</v>
      </c>
      <c r="AA108" s="45">
        <v>0</v>
      </c>
      <c r="AB108" s="44">
        <v>0</v>
      </c>
      <c r="AC108" s="44">
        <v>0</v>
      </c>
      <c r="AD108" s="44">
        <v>0</v>
      </c>
      <c r="AE108" s="44">
        <v>0</v>
      </c>
      <c r="AF108" s="44">
        <v>0</v>
      </c>
      <c r="AG108" s="44">
        <v>0</v>
      </c>
      <c r="AH108" s="44">
        <v>0</v>
      </c>
    </row>
    <row r="109" spans="1:35" ht="15.9" customHeight="1" thickBot="1" x14ac:dyDescent="0.35">
      <c r="A109" s="64" t="str">
        <f t="shared" si="1"/>
        <v>A0001</v>
      </c>
      <c r="B109" s="23"/>
      <c r="C109" s="22"/>
      <c r="D109" s="11"/>
      <c r="E109" s="7" t="s">
        <v>444</v>
      </c>
      <c r="F109" s="7"/>
      <c r="G109" s="7"/>
      <c r="H109" s="7"/>
      <c r="I109" s="7"/>
      <c r="J109" s="11"/>
      <c r="K109" s="11"/>
      <c r="L109" s="11"/>
      <c r="M109" s="12"/>
      <c r="N109" s="12"/>
      <c r="O109" s="55"/>
      <c r="P109" s="27" t="s">
        <v>436</v>
      </c>
      <c r="Q109" s="44"/>
      <c r="R109" s="44"/>
      <c r="S109" s="44">
        <v>0</v>
      </c>
      <c r="T109" s="44">
        <v>0</v>
      </c>
      <c r="U109" s="44">
        <v>0</v>
      </c>
      <c r="V109" s="44">
        <v>0</v>
      </c>
      <c r="W109" s="44">
        <v>0</v>
      </c>
      <c r="X109" s="44">
        <v>0</v>
      </c>
      <c r="Y109" s="86">
        <f>IFERROR(VLOOKUP(A109,'Import Bkhd'!$A$1:$L$347,10,FALSE),"€  0,00")</f>
        <v>148.80000000000001</v>
      </c>
      <c r="Z109" s="89">
        <f>IFERROR(VLOOKUP(A109,'Import Bkhd'!$A$1:$L$347,11,FALSE),"€  0,00")</f>
        <v>148.80000000000001</v>
      </c>
      <c r="AA109" s="45"/>
      <c r="AB109" s="44"/>
      <c r="AC109" s="44"/>
      <c r="AD109" s="44"/>
      <c r="AE109" s="44"/>
      <c r="AF109" s="44"/>
      <c r="AG109" s="44"/>
      <c r="AH109" s="44"/>
    </row>
    <row r="110" spans="1:35" ht="15.9" customHeight="1" thickBot="1" x14ac:dyDescent="0.4">
      <c r="A110" s="64">
        <f t="shared" si="1"/>
        <v>0</v>
      </c>
      <c r="B110" s="21" t="s">
        <v>8</v>
      </c>
      <c r="C110" s="24"/>
      <c r="D110" s="100"/>
      <c r="E110" s="152" t="s">
        <v>42</v>
      </c>
      <c r="F110" s="153"/>
      <c r="G110" s="153"/>
      <c r="H110" s="153"/>
      <c r="I110" s="154"/>
      <c r="J110" s="100"/>
      <c r="K110" s="100"/>
      <c r="L110" s="100"/>
      <c r="M110" s="100"/>
      <c r="N110" s="100"/>
      <c r="O110" s="101"/>
      <c r="P110" s="102"/>
      <c r="Q110" s="103"/>
      <c r="R110" s="103"/>
      <c r="S110" s="103"/>
      <c r="T110" s="103"/>
      <c r="U110" s="103"/>
      <c r="V110" s="103"/>
      <c r="W110" s="103"/>
      <c r="X110" s="103"/>
      <c r="Y110" s="104">
        <f>SUM(Y147+Y145+Y143+Y141+Y139+Y133+Y130+Y128+Y125+Y122+Y117+Y111)</f>
        <v>46478.44</v>
      </c>
      <c r="Z110" s="114">
        <f>SUM(Z147+Z145+Z143+Z141+Z139+Z133+Z130+Z128+Z125+Z122+Z117+Z111)</f>
        <v>1559.06</v>
      </c>
      <c r="AA110" s="105"/>
      <c r="AB110" s="103"/>
      <c r="AC110" s="103"/>
      <c r="AD110" s="103"/>
      <c r="AE110" s="103"/>
      <c r="AF110" s="103"/>
      <c r="AG110" s="103"/>
      <c r="AH110" s="103"/>
      <c r="AI110" s="111"/>
    </row>
    <row r="111" spans="1:35" ht="15.9" customHeight="1" thickBot="1" x14ac:dyDescent="0.35">
      <c r="A111" s="64">
        <f t="shared" si="1"/>
        <v>0</v>
      </c>
      <c r="B111" s="22"/>
      <c r="C111" s="40" t="s">
        <v>9</v>
      </c>
      <c r="D111" s="41"/>
      <c r="E111" s="158" t="s">
        <v>43</v>
      </c>
      <c r="F111" s="159"/>
      <c r="G111" s="159"/>
      <c r="H111" s="159"/>
      <c r="I111" s="160"/>
      <c r="J111" s="41"/>
      <c r="K111" s="41"/>
      <c r="L111" s="41"/>
      <c r="M111" s="68"/>
      <c r="N111" s="68"/>
      <c r="O111" s="69"/>
      <c r="P111" s="65"/>
      <c r="Q111" s="66"/>
      <c r="R111" s="66"/>
      <c r="S111" s="66"/>
      <c r="T111" s="66"/>
      <c r="U111" s="66"/>
      <c r="V111" s="66"/>
      <c r="W111" s="66"/>
      <c r="X111" s="66"/>
      <c r="Y111" s="133">
        <f>SUM(Y112:Y116)</f>
        <v>5803.92</v>
      </c>
      <c r="Z111" s="132">
        <f>SUM(Z112:Z116)</f>
        <v>1000</v>
      </c>
      <c r="AA111" s="67"/>
      <c r="AB111" s="66"/>
      <c r="AC111" s="66"/>
      <c r="AD111" s="66"/>
      <c r="AE111" s="66"/>
      <c r="AF111" s="66"/>
      <c r="AG111" s="66"/>
      <c r="AH111" s="66"/>
    </row>
    <row r="112" spans="1:35" ht="15.9" customHeight="1" thickBot="1" x14ac:dyDescent="0.35">
      <c r="A112" s="64" t="str">
        <f t="shared" si="1"/>
        <v>A0035</v>
      </c>
      <c r="B112" s="22"/>
      <c r="C112" s="22"/>
      <c r="D112" s="11"/>
      <c r="E112" s="7" t="s">
        <v>45</v>
      </c>
      <c r="F112" s="7"/>
      <c r="G112" s="7"/>
      <c r="H112" s="7"/>
      <c r="I112" s="7"/>
      <c r="J112" s="11"/>
      <c r="K112" s="11"/>
      <c r="L112" s="11"/>
      <c r="M112" s="12"/>
      <c r="N112" s="12"/>
      <c r="O112" s="55"/>
      <c r="P112" s="27" t="s">
        <v>44</v>
      </c>
      <c r="Q112" s="44">
        <v>2800</v>
      </c>
      <c r="R112" s="44">
        <v>0</v>
      </c>
      <c r="S112" s="44">
        <v>3000</v>
      </c>
      <c r="T112" s="44">
        <v>0</v>
      </c>
      <c r="U112" s="44">
        <v>3000</v>
      </c>
      <c r="V112" s="44">
        <v>0</v>
      </c>
      <c r="W112" s="44">
        <v>3000</v>
      </c>
      <c r="X112" s="44">
        <v>0</v>
      </c>
      <c r="Y112" s="86">
        <f>IFERROR(VLOOKUP(A112,'Import Bkhd'!$A$1:$L$347,10,FALSE),"€  0,00")</f>
        <v>3603.12</v>
      </c>
      <c r="Z112" s="89">
        <f>IFERROR(VLOOKUP(A112,'Import Bkhd'!$A$1:$L$347,11,FALSE),"€  0,00")</f>
        <v>0</v>
      </c>
      <c r="AA112" s="45">
        <v>0</v>
      </c>
      <c r="AB112" s="44">
        <v>0</v>
      </c>
      <c r="AC112" s="44">
        <v>0</v>
      </c>
      <c r="AD112" s="44">
        <v>0</v>
      </c>
      <c r="AE112" s="44">
        <v>0</v>
      </c>
      <c r="AF112" s="44">
        <v>0</v>
      </c>
      <c r="AG112" s="44">
        <v>0</v>
      </c>
      <c r="AH112" s="44">
        <v>0</v>
      </c>
    </row>
    <row r="113" spans="1:35" ht="15.9" customHeight="1" thickBot="1" x14ac:dyDescent="0.35">
      <c r="A113" s="64" t="str">
        <f t="shared" si="1"/>
        <v>A0036</v>
      </c>
      <c r="B113" s="22"/>
      <c r="C113" s="22"/>
      <c r="D113" s="11"/>
      <c r="E113" s="8" t="s">
        <v>150</v>
      </c>
      <c r="F113" s="7"/>
      <c r="G113" s="7"/>
      <c r="H113" s="7"/>
      <c r="I113" s="9"/>
      <c r="J113" s="13"/>
      <c r="K113" s="13"/>
      <c r="L113" s="13"/>
      <c r="M113" s="14"/>
      <c r="N113" s="14"/>
      <c r="O113" s="56"/>
      <c r="P113" s="27" t="s">
        <v>46</v>
      </c>
      <c r="Q113" s="44">
        <v>200</v>
      </c>
      <c r="R113" s="44">
        <v>0</v>
      </c>
      <c r="S113" s="44">
        <v>0</v>
      </c>
      <c r="T113" s="44">
        <v>0</v>
      </c>
      <c r="U113" s="44">
        <v>0</v>
      </c>
      <c r="V113" s="44">
        <v>0</v>
      </c>
      <c r="W113" s="44">
        <v>0</v>
      </c>
      <c r="X113" s="44">
        <v>0</v>
      </c>
      <c r="Y113" s="86">
        <f>IFERROR(VLOOKUP(A113,'Import Bkhd'!$A$1:$L$347,10,FALSE),"€  0,00")</f>
        <v>0</v>
      </c>
      <c r="Z113" s="89">
        <f>IFERROR(VLOOKUP(A113,'Import Bkhd'!$A$1:$L$347,11,FALSE),"€  0,00")</f>
        <v>1000</v>
      </c>
      <c r="AA113" s="45">
        <v>0</v>
      </c>
      <c r="AB113" s="44">
        <v>0</v>
      </c>
      <c r="AC113" s="44">
        <v>0</v>
      </c>
      <c r="AD113" s="44">
        <v>0</v>
      </c>
      <c r="AE113" s="44">
        <v>0</v>
      </c>
      <c r="AF113" s="44">
        <v>0</v>
      </c>
      <c r="AG113" s="44">
        <v>0</v>
      </c>
      <c r="AH113" s="44">
        <v>0</v>
      </c>
    </row>
    <row r="114" spans="1:35" ht="15.9" customHeight="1" thickBot="1" x14ac:dyDescent="0.35">
      <c r="A114" s="64" t="str">
        <f t="shared" si="1"/>
        <v>A0111</v>
      </c>
      <c r="B114" s="22"/>
      <c r="C114" s="22"/>
      <c r="D114" s="11"/>
      <c r="E114" s="8" t="s">
        <v>152</v>
      </c>
      <c r="F114" s="7"/>
      <c r="G114" s="7"/>
      <c r="H114" s="7"/>
      <c r="I114" s="9"/>
      <c r="J114" s="13"/>
      <c r="K114" s="13"/>
      <c r="L114" s="13"/>
      <c r="M114" s="14"/>
      <c r="N114" s="14"/>
      <c r="O114" s="56"/>
      <c r="P114" s="27" t="s">
        <v>151</v>
      </c>
      <c r="Q114" s="44">
        <v>2500</v>
      </c>
      <c r="R114" s="44">
        <v>0</v>
      </c>
      <c r="S114" s="44">
        <v>1500</v>
      </c>
      <c r="T114" s="44">
        <v>0</v>
      </c>
      <c r="U114" s="44">
        <v>1500</v>
      </c>
      <c r="V114" s="44">
        <v>0</v>
      </c>
      <c r="W114" s="44">
        <v>1500</v>
      </c>
      <c r="X114" s="44">
        <v>0</v>
      </c>
      <c r="Y114" s="86">
        <f>IFERROR(VLOOKUP(A114,'Import Bkhd'!$A$1:$L$347,10,FALSE),"€  0,00")</f>
        <v>1448.71</v>
      </c>
      <c r="Z114" s="89">
        <f>IFERROR(VLOOKUP(A114,'Import Bkhd'!$A$1:$L$347,11,FALSE),"€  0,00")</f>
        <v>0</v>
      </c>
      <c r="AA114" s="45">
        <v>0</v>
      </c>
      <c r="AB114" s="44">
        <v>0</v>
      </c>
      <c r="AC114" s="44">
        <v>0</v>
      </c>
      <c r="AD114" s="44">
        <v>0</v>
      </c>
      <c r="AE114" s="44">
        <v>0</v>
      </c>
      <c r="AF114" s="44">
        <v>0</v>
      </c>
      <c r="AG114" s="44">
        <v>0</v>
      </c>
      <c r="AH114" s="44">
        <v>0</v>
      </c>
    </row>
    <row r="115" spans="1:35" ht="15.9" customHeight="1" thickBot="1" x14ac:dyDescent="0.35">
      <c r="A115" s="64" t="str">
        <f t="shared" si="1"/>
        <v>A0090</v>
      </c>
      <c r="B115" s="22"/>
      <c r="C115" s="22"/>
      <c r="D115" s="11"/>
      <c r="E115" s="8" t="s">
        <v>48</v>
      </c>
      <c r="F115" s="7"/>
      <c r="G115" s="7"/>
      <c r="H115" s="7"/>
      <c r="I115" s="9"/>
      <c r="J115" s="13"/>
      <c r="K115" s="13"/>
      <c r="L115" s="13"/>
      <c r="M115" s="14"/>
      <c r="N115" s="14"/>
      <c r="O115" s="56"/>
      <c r="P115" s="27" t="s">
        <v>47</v>
      </c>
      <c r="Q115" s="44">
        <v>250</v>
      </c>
      <c r="R115" s="44">
        <v>0</v>
      </c>
      <c r="S115" s="44">
        <v>350</v>
      </c>
      <c r="T115" s="44">
        <v>0</v>
      </c>
      <c r="U115" s="44">
        <v>350</v>
      </c>
      <c r="V115" s="44">
        <v>0</v>
      </c>
      <c r="W115" s="44">
        <v>350</v>
      </c>
      <c r="X115" s="44">
        <v>0</v>
      </c>
      <c r="Y115" s="86">
        <f>IFERROR(VLOOKUP(A115,'Import Bkhd'!$A$1:$L$347,10,FALSE),"€  0,00")</f>
        <v>425.97</v>
      </c>
      <c r="Z115" s="89">
        <f>IFERROR(VLOOKUP(A115,'Import Bkhd'!$A$1:$L$347,11,FALSE),"€  0,00")</f>
        <v>0</v>
      </c>
      <c r="AA115" s="45">
        <v>0</v>
      </c>
      <c r="AB115" s="44">
        <v>0</v>
      </c>
      <c r="AC115" s="44">
        <v>0</v>
      </c>
      <c r="AD115" s="44">
        <v>0</v>
      </c>
      <c r="AE115" s="44">
        <v>0</v>
      </c>
      <c r="AF115" s="44">
        <v>0</v>
      </c>
      <c r="AG115" s="44">
        <v>0</v>
      </c>
      <c r="AH115" s="44">
        <v>0</v>
      </c>
    </row>
    <row r="116" spans="1:35" ht="15.9" customHeight="1" thickBot="1" x14ac:dyDescent="0.35">
      <c r="A116" s="64" t="str">
        <f t="shared" si="1"/>
        <v>A0037</v>
      </c>
      <c r="B116" s="22"/>
      <c r="C116" s="22"/>
      <c r="D116" s="11"/>
      <c r="E116" s="7" t="s">
        <v>50</v>
      </c>
      <c r="F116" s="10"/>
      <c r="G116" s="7"/>
      <c r="H116" s="7"/>
      <c r="I116" s="7"/>
      <c r="J116" s="13"/>
      <c r="K116" s="13"/>
      <c r="L116" s="13"/>
      <c r="M116" s="14"/>
      <c r="N116" s="14"/>
      <c r="O116" s="56"/>
      <c r="P116" s="27" t="s">
        <v>49</v>
      </c>
      <c r="Q116" s="44">
        <v>350</v>
      </c>
      <c r="R116" s="44">
        <v>0</v>
      </c>
      <c r="S116" s="44">
        <v>350</v>
      </c>
      <c r="T116" s="44">
        <v>0</v>
      </c>
      <c r="U116" s="44">
        <v>350</v>
      </c>
      <c r="V116" s="44">
        <v>0</v>
      </c>
      <c r="W116" s="44">
        <v>350</v>
      </c>
      <c r="X116" s="44">
        <v>0</v>
      </c>
      <c r="Y116" s="86">
        <f>IFERROR(VLOOKUP(A116,'Import Bkhd'!$A$1:$L$347,10,FALSE),"€  0,00")</f>
        <v>326.12</v>
      </c>
      <c r="Z116" s="89">
        <f>IFERROR(VLOOKUP(A116,'Import Bkhd'!$A$1:$L$347,11,FALSE),"€  0,00")</f>
        <v>0</v>
      </c>
      <c r="AA116" s="45">
        <v>0</v>
      </c>
      <c r="AB116" s="44">
        <v>0</v>
      </c>
      <c r="AC116" s="44">
        <v>0</v>
      </c>
      <c r="AD116" s="44">
        <v>0</v>
      </c>
      <c r="AE116" s="44">
        <v>0</v>
      </c>
      <c r="AF116" s="44">
        <v>0</v>
      </c>
      <c r="AG116" s="44">
        <v>0</v>
      </c>
      <c r="AH116" s="44">
        <v>0</v>
      </c>
    </row>
    <row r="117" spans="1:35" ht="15.9" customHeight="1" thickBot="1" x14ac:dyDescent="0.35">
      <c r="A117" s="64">
        <f t="shared" si="1"/>
        <v>0</v>
      </c>
      <c r="B117" s="23"/>
      <c r="C117" s="40" t="s">
        <v>10</v>
      </c>
      <c r="D117" s="41"/>
      <c r="E117" s="158" t="s">
        <v>51</v>
      </c>
      <c r="F117" s="159"/>
      <c r="G117" s="159"/>
      <c r="H117" s="159"/>
      <c r="I117" s="160"/>
      <c r="J117" s="70"/>
      <c r="K117" s="70"/>
      <c r="L117" s="70"/>
      <c r="M117" s="71"/>
      <c r="N117" s="71"/>
      <c r="O117" s="72"/>
      <c r="P117" s="65"/>
      <c r="Q117" s="66"/>
      <c r="R117" s="66"/>
      <c r="S117" s="66"/>
      <c r="T117" s="66"/>
      <c r="U117" s="66"/>
      <c r="V117" s="66"/>
      <c r="W117" s="66"/>
      <c r="X117" s="66"/>
      <c r="Y117" s="133">
        <f>SUM(Y118:Y121)</f>
        <v>18944.960000000003</v>
      </c>
      <c r="Z117" s="134">
        <f>SUM(Z118:Z121)</f>
        <v>0</v>
      </c>
      <c r="AA117" s="67"/>
      <c r="AB117" s="66"/>
      <c r="AC117" s="66"/>
      <c r="AD117" s="66"/>
      <c r="AE117" s="66"/>
      <c r="AF117" s="66"/>
      <c r="AG117" s="66"/>
      <c r="AH117" s="66"/>
      <c r="AI117" s="111"/>
    </row>
    <row r="118" spans="1:35" ht="15.9" customHeight="1" thickBot="1" x14ac:dyDescent="0.35">
      <c r="A118" s="64" t="str">
        <f t="shared" si="1"/>
        <v>A0038</v>
      </c>
      <c r="B118" s="22"/>
      <c r="C118" s="22"/>
      <c r="D118" s="11"/>
      <c r="E118" s="7" t="s">
        <v>53</v>
      </c>
      <c r="F118" s="7"/>
      <c r="G118" s="7"/>
      <c r="H118" s="7"/>
      <c r="I118" s="7"/>
      <c r="J118" s="13"/>
      <c r="K118" s="13"/>
      <c r="L118" s="13"/>
      <c r="M118" s="14"/>
      <c r="N118" s="14"/>
      <c r="O118" s="56"/>
      <c r="P118" s="27" t="s">
        <v>52</v>
      </c>
      <c r="Q118" s="44">
        <v>3500</v>
      </c>
      <c r="R118" s="44">
        <v>0</v>
      </c>
      <c r="S118" s="44">
        <v>3500</v>
      </c>
      <c r="T118" s="44">
        <v>0</v>
      </c>
      <c r="U118" s="44">
        <v>3500</v>
      </c>
      <c r="V118" s="44">
        <v>0</v>
      </c>
      <c r="W118" s="44">
        <v>3500</v>
      </c>
      <c r="X118" s="44">
        <v>0</v>
      </c>
      <c r="Y118" s="86">
        <f>IFERROR(VLOOKUP(A118,'Import Bkhd'!$A$1:$L$347,10,FALSE),"€  0,00")</f>
        <v>2922</v>
      </c>
      <c r="Z118" s="89">
        <f>IFERROR(VLOOKUP(A118,'Import Bkhd'!$A$1:$L$347,11,FALSE),"€  0,00")</f>
        <v>0</v>
      </c>
      <c r="AA118" s="45">
        <v>0</v>
      </c>
      <c r="AB118" s="44">
        <v>0</v>
      </c>
      <c r="AC118" s="44">
        <v>0</v>
      </c>
      <c r="AD118" s="44">
        <v>0</v>
      </c>
      <c r="AE118" s="44">
        <v>0</v>
      </c>
      <c r="AF118" s="44">
        <v>0</v>
      </c>
      <c r="AG118" s="44">
        <v>0</v>
      </c>
      <c r="AH118" s="44">
        <v>0</v>
      </c>
    </row>
    <row r="119" spans="1:35" ht="15.9" customHeight="1" thickBot="1" x14ac:dyDescent="0.35">
      <c r="A119" s="64" t="str">
        <f t="shared" si="1"/>
        <v>A0039</v>
      </c>
      <c r="B119" s="22"/>
      <c r="C119" s="22"/>
      <c r="D119" s="11"/>
      <c r="E119" s="7" t="s">
        <v>199</v>
      </c>
      <c r="F119" s="7"/>
      <c r="G119" s="7"/>
      <c r="H119" s="7"/>
      <c r="I119" s="7"/>
      <c r="J119" s="13"/>
      <c r="K119" s="13"/>
      <c r="L119" s="13"/>
      <c r="M119" s="15"/>
      <c r="N119" s="15"/>
      <c r="O119" s="56"/>
      <c r="P119" s="27" t="s">
        <v>198</v>
      </c>
      <c r="Q119" s="44">
        <v>0</v>
      </c>
      <c r="R119" s="44">
        <v>0</v>
      </c>
      <c r="S119" s="44">
        <v>30000</v>
      </c>
      <c r="T119" s="44">
        <v>0</v>
      </c>
      <c r="U119" s="44">
        <v>30000</v>
      </c>
      <c r="V119" s="44">
        <v>0</v>
      </c>
      <c r="W119" s="44">
        <v>30000</v>
      </c>
      <c r="X119" s="44">
        <v>0</v>
      </c>
      <c r="Y119" s="86">
        <f>IFERROR(VLOOKUP(A119,'Import Bkhd'!$A$1:$L$347,10,FALSE),"€  0,00")</f>
        <v>15237.43</v>
      </c>
      <c r="Z119" s="89">
        <f>IFERROR(VLOOKUP(A119,'Import Bkhd'!$A$1:$L$347,11,FALSE),"€  0,00")</f>
        <v>0</v>
      </c>
      <c r="AA119" s="45">
        <v>0</v>
      </c>
      <c r="AB119" s="44">
        <v>0</v>
      </c>
      <c r="AC119" s="44">
        <v>0</v>
      </c>
      <c r="AD119" s="44">
        <v>0</v>
      </c>
      <c r="AE119" s="44">
        <v>0</v>
      </c>
      <c r="AF119" s="44">
        <v>0</v>
      </c>
      <c r="AG119" s="44">
        <v>0</v>
      </c>
      <c r="AH119" s="44">
        <v>0</v>
      </c>
    </row>
    <row r="120" spans="1:35" ht="15.9" customHeight="1" thickBot="1" x14ac:dyDescent="0.35">
      <c r="A120" s="64" t="str">
        <f t="shared" si="1"/>
        <v>A0040</v>
      </c>
      <c r="B120" s="22"/>
      <c r="C120" s="22"/>
      <c r="D120" s="11"/>
      <c r="E120" s="7" t="s">
        <v>55</v>
      </c>
      <c r="F120" s="7"/>
      <c r="G120" s="7"/>
      <c r="H120" s="7"/>
      <c r="I120" s="7"/>
      <c r="J120" s="13"/>
      <c r="K120" s="13"/>
      <c r="L120" s="13"/>
      <c r="M120" s="15"/>
      <c r="N120" s="15"/>
      <c r="O120" s="56"/>
      <c r="P120" s="27" t="s">
        <v>54</v>
      </c>
      <c r="Q120" s="44">
        <v>500</v>
      </c>
      <c r="R120" s="44">
        <v>0</v>
      </c>
      <c r="S120" s="44">
        <v>250</v>
      </c>
      <c r="T120" s="44">
        <v>0</v>
      </c>
      <c r="U120" s="44">
        <v>250</v>
      </c>
      <c r="V120" s="44">
        <v>0</v>
      </c>
      <c r="W120" s="44">
        <v>250</v>
      </c>
      <c r="X120" s="44">
        <v>0</v>
      </c>
      <c r="Y120" s="86">
        <f>IFERROR(VLOOKUP(A120,'Import Bkhd'!$A$1:$L$347,10,FALSE),"€  0,00")</f>
        <v>301.63</v>
      </c>
      <c r="Z120" s="89">
        <f>IFERROR(VLOOKUP(A120,'Import Bkhd'!$A$1:$L$347,11,FALSE),"€  0,00")</f>
        <v>0</v>
      </c>
      <c r="AA120" s="45">
        <v>0</v>
      </c>
      <c r="AB120" s="44">
        <v>0</v>
      </c>
      <c r="AC120" s="44">
        <v>0</v>
      </c>
      <c r="AD120" s="44">
        <v>0</v>
      </c>
      <c r="AE120" s="44">
        <v>0</v>
      </c>
      <c r="AF120" s="44">
        <v>0</v>
      </c>
      <c r="AG120" s="44">
        <v>0</v>
      </c>
      <c r="AH120" s="44">
        <v>0</v>
      </c>
    </row>
    <row r="121" spans="1:35" ht="15.9" customHeight="1" thickBot="1" x14ac:dyDescent="0.35">
      <c r="A121" s="64" t="str">
        <f t="shared" si="1"/>
        <v>A0096</v>
      </c>
      <c r="B121" s="22"/>
      <c r="C121" s="22"/>
      <c r="D121" s="11"/>
      <c r="E121" s="7" t="s">
        <v>57</v>
      </c>
      <c r="F121" s="7"/>
      <c r="G121" s="7"/>
      <c r="H121" s="7"/>
      <c r="I121" s="7"/>
      <c r="J121" s="13"/>
      <c r="K121" s="13"/>
      <c r="L121" s="13"/>
      <c r="M121" s="15"/>
      <c r="N121" s="15"/>
      <c r="O121" s="56"/>
      <c r="P121" s="27" t="s">
        <v>56</v>
      </c>
      <c r="Q121" s="44">
        <v>160</v>
      </c>
      <c r="R121" s="44">
        <v>0</v>
      </c>
      <c r="S121" s="44">
        <v>170</v>
      </c>
      <c r="T121" s="44">
        <v>0</v>
      </c>
      <c r="U121" s="44">
        <v>170</v>
      </c>
      <c r="V121" s="44">
        <v>0</v>
      </c>
      <c r="W121" s="44">
        <v>170</v>
      </c>
      <c r="X121" s="44">
        <v>0</v>
      </c>
      <c r="Y121" s="86">
        <f>IFERROR(VLOOKUP(A121,'Import Bkhd'!$A$1:$L$347,10,FALSE),"€  0,00")</f>
        <v>483.9</v>
      </c>
      <c r="Z121" s="89">
        <f>IFERROR(VLOOKUP(A121,'Import Bkhd'!$A$1:$L$347,11,FALSE),"€  0,00")</f>
        <v>0</v>
      </c>
      <c r="AA121" s="45">
        <v>0</v>
      </c>
      <c r="AB121" s="44">
        <v>0</v>
      </c>
      <c r="AC121" s="44">
        <v>0</v>
      </c>
      <c r="AD121" s="44">
        <v>0</v>
      </c>
      <c r="AE121" s="44">
        <v>0</v>
      </c>
      <c r="AF121" s="44">
        <v>0</v>
      </c>
      <c r="AG121" s="44">
        <v>0</v>
      </c>
      <c r="AH121" s="44">
        <v>0</v>
      </c>
    </row>
    <row r="122" spans="1:35" ht="15.9" customHeight="1" thickBot="1" x14ac:dyDescent="0.35">
      <c r="A122" s="64">
        <f t="shared" si="1"/>
        <v>0</v>
      </c>
      <c r="B122" s="22"/>
      <c r="C122" s="40" t="s">
        <v>11</v>
      </c>
      <c r="D122" s="41"/>
      <c r="E122" s="158" t="s">
        <v>58</v>
      </c>
      <c r="F122" s="159"/>
      <c r="G122" s="159"/>
      <c r="H122" s="159"/>
      <c r="I122" s="160"/>
      <c r="J122" s="70"/>
      <c r="K122" s="70"/>
      <c r="L122" s="70"/>
      <c r="M122" s="71"/>
      <c r="N122" s="71"/>
      <c r="O122" s="72"/>
      <c r="P122" s="65"/>
      <c r="Q122" s="66"/>
      <c r="R122" s="66"/>
      <c r="S122" s="66"/>
      <c r="T122" s="66"/>
      <c r="U122" s="66"/>
      <c r="V122" s="66"/>
      <c r="W122" s="66"/>
      <c r="X122" s="66"/>
      <c r="Y122" s="133">
        <f>SUM(Y123:Y124)</f>
        <v>6051.79</v>
      </c>
      <c r="Z122" s="134">
        <f>SUM(Z123:Z124)</f>
        <v>301.72000000000003</v>
      </c>
      <c r="AA122" s="67"/>
      <c r="AB122" s="66"/>
      <c r="AC122" s="66"/>
      <c r="AD122" s="66"/>
      <c r="AE122" s="66"/>
      <c r="AF122" s="66"/>
      <c r="AG122" s="66"/>
      <c r="AH122" s="66"/>
      <c r="AI122" s="111"/>
    </row>
    <row r="123" spans="1:35" ht="15.9" customHeight="1" thickBot="1" x14ac:dyDescent="0.35">
      <c r="A123" s="64" t="str">
        <f t="shared" si="1"/>
        <v>A0041</v>
      </c>
      <c r="B123" s="23"/>
      <c r="C123" s="23"/>
      <c r="D123" s="11"/>
      <c r="E123" s="7" t="s">
        <v>288</v>
      </c>
      <c r="F123" s="7"/>
      <c r="G123" s="7"/>
      <c r="H123" s="7"/>
      <c r="I123" s="7"/>
      <c r="J123" s="13"/>
      <c r="K123" s="13"/>
      <c r="L123" s="13"/>
      <c r="M123" s="14"/>
      <c r="N123" s="14"/>
      <c r="O123" s="56"/>
      <c r="P123" s="27" t="s">
        <v>59</v>
      </c>
      <c r="Q123" s="44">
        <v>400</v>
      </c>
      <c r="R123" s="44">
        <v>0</v>
      </c>
      <c r="S123" s="44">
        <v>0</v>
      </c>
      <c r="T123" s="44">
        <v>0</v>
      </c>
      <c r="U123" s="44">
        <v>0</v>
      </c>
      <c r="V123" s="44">
        <v>0</v>
      </c>
      <c r="W123" s="44">
        <v>0</v>
      </c>
      <c r="X123" s="44">
        <v>0</v>
      </c>
      <c r="Y123" s="86" t="str">
        <f>IFERROR(VLOOKUP(A123,'Import Bkhd'!$A$1:$L$347,10,FALSE),"€  0,00")</f>
        <v>€  0,00</v>
      </c>
      <c r="Z123" s="89" t="str">
        <f>IFERROR(VLOOKUP(A123,'Import Bkhd'!$A$1:$L$347,11,FALSE),"€  0,00")</f>
        <v>€  0,00</v>
      </c>
      <c r="AA123" s="45">
        <v>0</v>
      </c>
      <c r="AB123" s="44">
        <v>0</v>
      </c>
      <c r="AC123" s="44">
        <v>0</v>
      </c>
      <c r="AD123" s="44">
        <v>0</v>
      </c>
      <c r="AE123" s="44">
        <v>0</v>
      </c>
      <c r="AF123" s="44">
        <v>0</v>
      </c>
      <c r="AG123" s="44">
        <v>0</v>
      </c>
      <c r="AH123" s="44">
        <v>0</v>
      </c>
    </row>
    <row r="124" spans="1:35" ht="15.9" customHeight="1" thickBot="1" x14ac:dyDescent="0.35">
      <c r="A124" s="64" t="str">
        <f t="shared" si="1"/>
        <v>A0042</v>
      </c>
      <c r="B124" s="23"/>
      <c r="C124" s="23"/>
      <c r="D124" s="11"/>
      <c r="E124" s="7" t="s">
        <v>61</v>
      </c>
      <c r="F124" s="7"/>
      <c r="G124" s="7"/>
      <c r="H124" s="7"/>
      <c r="I124" s="7"/>
      <c r="J124" s="13"/>
      <c r="K124" s="13"/>
      <c r="L124" s="13"/>
      <c r="M124" s="14"/>
      <c r="N124" s="14"/>
      <c r="O124" s="56"/>
      <c r="P124" s="27" t="s">
        <v>60</v>
      </c>
      <c r="Q124" s="44">
        <v>1500</v>
      </c>
      <c r="R124" s="44">
        <v>0</v>
      </c>
      <c r="S124" s="44">
        <v>1500</v>
      </c>
      <c r="T124" s="44">
        <v>0</v>
      </c>
      <c r="U124" s="44">
        <v>1500</v>
      </c>
      <c r="V124" s="44">
        <v>0</v>
      </c>
      <c r="W124" s="44">
        <v>1500</v>
      </c>
      <c r="X124" s="44">
        <v>0</v>
      </c>
      <c r="Y124" s="86">
        <f>IFERROR(VLOOKUP(A124,'Import Bkhd'!$A$1:$L$347,10,FALSE),"€  0,00")</f>
        <v>6051.79</v>
      </c>
      <c r="Z124" s="89">
        <f>IFERROR(VLOOKUP(A124,'Import Bkhd'!$A$1:$L$347,11,FALSE),"€  0,00")</f>
        <v>301.72000000000003</v>
      </c>
      <c r="AA124" s="45">
        <v>0</v>
      </c>
      <c r="AB124" s="44">
        <v>0</v>
      </c>
      <c r="AC124" s="44">
        <v>0</v>
      </c>
      <c r="AD124" s="44">
        <v>0</v>
      </c>
      <c r="AE124" s="44">
        <v>0</v>
      </c>
      <c r="AF124" s="44">
        <v>0</v>
      </c>
      <c r="AG124" s="44">
        <v>0</v>
      </c>
      <c r="AH124" s="44">
        <v>0</v>
      </c>
    </row>
    <row r="125" spans="1:35" ht="15.9" customHeight="1" thickBot="1" x14ac:dyDescent="0.35">
      <c r="A125" s="64">
        <f t="shared" si="1"/>
        <v>0</v>
      </c>
      <c r="B125" s="23"/>
      <c r="C125" s="40" t="s">
        <v>62</v>
      </c>
      <c r="D125" s="41"/>
      <c r="E125" s="158" t="s">
        <v>63</v>
      </c>
      <c r="F125" s="159"/>
      <c r="G125" s="159"/>
      <c r="H125" s="159"/>
      <c r="I125" s="160"/>
      <c r="J125" s="70"/>
      <c r="K125" s="70"/>
      <c r="L125" s="70"/>
      <c r="M125" s="71"/>
      <c r="N125" s="71"/>
      <c r="O125" s="72"/>
      <c r="P125" s="65"/>
      <c r="Q125" s="66"/>
      <c r="R125" s="66"/>
      <c r="S125" s="66"/>
      <c r="T125" s="66"/>
      <c r="U125" s="66"/>
      <c r="V125" s="66"/>
      <c r="W125" s="66"/>
      <c r="X125" s="66"/>
      <c r="Y125" s="132">
        <f>SUM(Y126:Y127)</f>
        <v>7189.09</v>
      </c>
      <c r="Z125" s="133">
        <f>SUM(Z126:Z127)</f>
        <v>0</v>
      </c>
      <c r="AA125" s="67"/>
      <c r="AB125" s="66"/>
      <c r="AC125" s="66"/>
      <c r="AD125" s="66"/>
      <c r="AE125" s="66"/>
      <c r="AF125" s="66"/>
      <c r="AG125" s="66"/>
      <c r="AH125" s="66"/>
      <c r="AI125" s="111"/>
    </row>
    <row r="126" spans="1:35" ht="15.9" customHeight="1" thickBot="1" x14ac:dyDescent="0.35">
      <c r="A126" s="64" t="str">
        <f t="shared" si="1"/>
        <v>A0043</v>
      </c>
      <c r="B126" s="23"/>
      <c r="C126" s="23"/>
      <c r="D126" s="11"/>
      <c r="E126" s="7" t="s">
        <v>65</v>
      </c>
      <c r="F126" s="7"/>
      <c r="G126" s="7"/>
      <c r="H126" s="7"/>
      <c r="I126" s="7"/>
      <c r="J126" s="13"/>
      <c r="K126" s="13"/>
      <c r="L126" s="13"/>
      <c r="M126" s="14"/>
      <c r="N126" s="14"/>
      <c r="O126" s="56"/>
      <c r="P126" s="27" t="s">
        <v>64</v>
      </c>
      <c r="Q126" s="44">
        <v>2000</v>
      </c>
      <c r="R126" s="44">
        <v>0</v>
      </c>
      <c r="S126" s="44">
        <v>2000</v>
      </c>
      <c r="T126" s="44">
        <v>0</v>
      </c>
      <c r="U126" s="44">
        <v>2000</v>
      </c>
      <c r="V126" s="44">
        <v>0</v>
      </c>
      <c r="W126" s="44">
        <v>2000</v>
      </c>
      <c r="X126" s="44">
        <v>0</v>
      </c>
      <c r="Y126" s="86">
        <f>IFERROR(VLOOKUP(A126,'Import Bkhd'!$A$1:$L$347,10,FALSE),"€  0,00")</f>
        <v>1374.52</v>
      </c>
      <c r="Z126" s="89">
        <f>IFERROR(VLOOKUP(A126,'Import Bkhd'!$A$1:$L$347,11,FALSE),"€  0,00")</f>
        <v>0</v>
      </c>
      <c r="AA126" s="45">
        <v>0</v>
      </c>
      <c r="AB126" s="44">
        <v>0</v>
      </c>
      <c r="AC126" s="44">
        <v>0</v>
      </c>
      <c r="AD126" s="44">
        <v>0</v>
      </c>
      <c r="AE126" s="44">
        <v>0</v>
      </c>
      <c r="AF126" s="44">
        <v>0</v>
      </c>
      <c r="AG126" s="44">
        <v>0</v>
      </c>
      <c r="AH126" s="44">
        <v>0</v>
      </c>
    </row>
    <row r="127" spans="1:35" ht="15.9" customHeight="1" thickBot="1" x14ac:dyDescent="0.35">
      <c r="A127" s="64" t="str">
        <f t="shared" si="1"/>
        <v>A0045</v>
      </c>
      <c r="B127" s="23"/>
      <c r="C127" s="23"/>
      <c r="D127" s="11"/>
      <c r="E127" s="7" t="s">
        <v>67</v>
      </c>
      <c r="F127" s="7"/>
      <c r="G127" s="7"/>
      <c r="H127" s="7"/>
      <c r="I127" s="7"/>
      <c r="J127" s="13"/>
      <c r="K127" s="13"/>
      <c r="L127" s="13"/>
      <c r="M127" s="14"/>
      <c r="N127" s="14"/>
      <c r="O127" s="56"/>
      <c r="P127" s="27" t="s">
        <v>66</v>
      </c>
      <c r="Q127" s="44">
        <v>2500</v>
      </c>
      <c r="R127" s="44">
        <v>0</v>
      </c>
      <c r="S127" s="44">
        <v>2500</v>
      </c>
      <c r="T127" s="44">
        <v>0</v>
      </c>
      <c r="U127" s="44">
        <v>2500</v>
      </c>
      <c r="V127" s="44">
        <v>0</v>
      </c>
      <c r="W127" s="44">
        <v>2500</v>
      </c>
      <c r="X127" s="44">
        <v>0</v>
      </c>
      <c r="Y127" s="86">
        <f>IFERROR(VLOOKUP(A127,'Import Bkhd'!$A$1:$L$347,10,FALSE),"€  0,00")</f>
        <v>5814.5700000000006</v>
      </c>
      <c r="Z127" s="89">
        <f>IFERROR(VLOOKUP(A127,'Import Bkhd'!$A$1:$L$347,11,FALSE),"€  0,00")</f>
        <v>0</v>
      </c>
      <c r="AA127" s="45">
        <v>0</v>
      </c>
      <c r="AB127" s="44">
        <v>0</v>
      </c>
      <c r="AC127" s="44">
        <v>0</v>
      </c>
      <c r="AD127" s="44">
        <v>0</v>
      </c>
      <c r="AE127" s="44">
        <v>0</v>
      </c>
      <c r="AF127" s="44">
        <v>0</v>
      </c>
      <c r="AG127" s="44">
        <v>0</v>
      </c>
      <c r="AH127" s="44">
        <v>0</v>
      </c>
    </row>
    <row r="128" spans="1:35" ht="15.9" customHeight="1" thickBot="1" x14ac:dyDescent="0.35">
      <c r="A128" s="64">
        <f t="shared" si="1"/>
        <v>0</v>
      </c>
      <c r="B128" s="23"/>
      <c r="C128" s="40" t="s">
        <v>68</v>
      </c>
      <c r="D128" s="41"/>
      <c r="E128" s="158" t="s">
        <v>69</v>
      </c>
      <c r="F128" s="159"/>
      <c r="G128" s="159"/>
      <c r="H128" s="159"/>
      <c r="I128" s="160"/>
      <c r="J128" s="70"/>
      <c r="K128" s="70"/>
      <c r="L128" s="70"/>
      <c r="M128" s="71"/>
      <c r="N128" s="71"/>
      <c r="O128" s="72"/>
      <c r="P128" s="65"/>
      <c r="Q128" s="66"/>
      <c r="R128" s="66"/>
      <c r="S128" s="66"/>
      <c r="T128" s="66"/>
      <c r="U128" s="66"/>
      <c r="V128" s="66"/>
      <c r="W128" s="66"/>
      <c r="X128" s="66"/>
      <c r="Y128" s="132">
        <f>SUM(Y129)</f>
        <v>0</v>
      </c>
      <c r="Z128" s="133">
        <f>SUM(Z129)</f>
        <v>0</v>
      </c>
      <c r="AA128" s="67"/>
      <c r="AB128" s="66"/>
      <c r="AC128" s="66"/>
      <c r="AD128" s="66"/>
      <c r="AE128" s="66"/>
      <c r="AF128" s="66"/>
      <c r="AG128" s="66"/>
      <c r="AH128" s="66"/>
      <c r="AI128" s="111"/>
    </row>
    <row r="129" spans="1:35" ht="15.9" customHeight="1" thickBot="1" x14ac:dyDescent="0.35">
      <c r="A129" s="64" t="str">
        <f t="shared" si="1"/>
        <v>A0046</v>
      </c>
      <c r="B129" s="23"/>
      <c r="C129" s="23"/>
      <c r="D129" s="11"/>
      <c r="E129" s="7" t="s">
        <v>71</v>
      </c>
      <c r="F129" s="7"/>
      <c r="G129" s="7"/>
      <c r="H129" s="7"/>
      <c r="I129" s="7"/>
      <c r="J129" s="13"/>
      <c r="K129" s="13"/>
      <c r="L129" s="13"/>
      <c r="M129" s="14"/>
      <c r="N129" s="14"/>
      <c r="O129" s="56"/>
      <c r="P129" s="27" t="s">
        <v>70</v>
      </c>
      <c r="Q129" s="44">
        <v>50</v>
      </c>
      <c r="R129" s="44">
        <v>0</v>
      </c>
      <c r="S129" s="44">
        <v>0</v>
      </c>
      <c r="T129" s="44">
        <v>0</v>
      </c>
      <c r="U129" s="44">
        <v>0</v>
      </c>
      <c r="V129" s="44">
        <v>0</v>
      </c>
      <c r="W129" s="44">
        <v>0</v>
      </c>
      <c r="X129" s="44">
        <v>0</v>
      </c>
      <c r="Y129" s="86" t="str">
        <f>IFERROR(VLOOKUP(A129,'Import Bkhd'!$A$1:$L$347,10,FALSE),"€  0,00")</f>
        <v>€  0,00</v>
      </c>
      <c r="Z129" s="89" t="str">
        <f>IFERROR(VLOOKUP(A129,'Import Bkhd'!$A$1:$L$347,11,FALSE),"€  0,00")</f>
        <v>€  0,00</v>
      </c>
      <c r="AA129" s="45">
        <v>0</v>
      </c>
      <c r="AB129" s="44">
        <v>0</v>
      </c>
      <c r="AC129" s="44">
        <v>0</v>
      </c>
      <c r="AD129" s="44">
        <v>0</v>
      </c>
      <c r="AE129" s="44">
        <v>0</v>
      </c>
      <c r="AF129" s="44">
        <v>0</v>
      </c>
      <c r="AG129" s="44">
        <v>0</v>
      </c>
      <c r="AH129" s="44">
        <v>0</v>
      </c>
    </row>
    <row r="130" spans="1:35" ht="15.9" customHeight="1" thickBot="1" x14ac:dyDescent="0.35">
      <c r="A130" s="64">
        <f t="shared" si="1"/>
        <v>0</v>
      </c>
      <c r="B130" s="23"/>
      <c r="C130" s="40" t="s">
        <v>72</v>
      </c>
      <c r="D130" s="41"/>
      <c r="E130" s="158" t="s">
        <v>73</v>
      </c>
      <c r="F130" s="159"/>
      <c r="G130" s="159"/>
      <c r="H130" s="159"/>
      <c r="I130" s="160"/>
      <c r="J130" s="70"/>
      <c r="K130" s="70"/>
      <c r="L130" s="70"/>
      <c r="M130" s="71"/>
      <c r="N130" s="71"/>
      <c r="O130" s="72"/>
      <c r="P130" s="65"/>
      <c r="Q130" s="66"/>
      <c r="R130" s="66"/>
      <c r="S130" s="66"/>
      <c r="T130" s="66"/>
      <c r="U130" s="66"/>
      <c r="V130" s="66"/>
      <c r="W130" s="66"/>
      <c r="X130" s="66"/>
      <c r="Y130" s="132">
        <f>SUM(Y131:Y132)</f>
        <v>431.96</v>
      </c>
      <c r="Z130" s="133">
        <f>SUM(Z131:Z132)</f>
        <v>0</v>
      </c>
      <c r="AA130" s="67"/>
      <c r="AB130" s="66"/>
      <c r="AC130" s="66"/>
      <c r="AD130" s="66"/>
      <c r="AE130" s="66"/>
      <c r="AF130" s="66"/>
      <c r="AG130" s="66"/>
      <c r="AH130" s="66"/>
      <c r="AI130" s="111"/>
    </row>
    <row r="131" spans="1:35" ht="15.9" customHeight="1" thickBot="1" x14ac:dyDescent="0.35">
      <c r="A131" s="64" t="str">
        <f t="shared" si="1"/>
        <v>A0048</v>
      </c>
      <c r="B131" s="23"/>
      <c r="C131" s="23"/>
      <c r="D131" s="11"/>
      <c r="E131" s="7" t="s">
        <v>75</v>
      </c>
      <c r="F131" s="7"/>
      <c r="G131" s="7"/>
      <c r="H131" s="7"/>
      <c r="I131" s="7"/>
      <c r="J131" s="13"/>
      <c r="K131" s="13"/>
      <c r="L131" s="13"/>
      <c r="M131" s="14"/>
      <c r="N131" s="14"/>
      <c r="O131" s="56"/>
      <c r="P131" s="27" t="s">
        <v>74</v>
      </c>
      <c r="Q131" s="44">
        <v>500</v>
      </c>
      <c r="R131" s="44">
        <v>0</v>
      </c>
      <c r="S131" s="44">
        <v>250</v>
      </c>
      <c r="T131" s="44">
        <v>0</v>
      </c>
      <c r="U131" s="44">
        <v>250</v>
      </c>
      <c r="V131" s="44">
        <v>0</v>
      </c>
      <c r="W131" s="44">
        <v>250</v>
      </c>
      <c r="X131" s="44">
        <v>0</v>
      </c>
      <c r="Y131" s="86" t="str">
        <f>IFERROR(VLOOKUP(A131,'Import Bkhd'!$A$1:$L$347,10,FALSE),"€  0,00")</f>
        <v>€  0,00</v>
      </c>
      <c r="Z131" s="89" t="str">
        <f>IFERROR(VLOOKUP(A131,'Import Bkhd'!$A$1:$L$347,11,FALSE),"€  0,00")</f>
        <v>€  0,00</v>
      </c>
      <c r="AA131" s="45">
        <v>0</v>
      </c>
      <c r="AB131" s="44">
        <v>0</v>
      </c>
      <c r="AC131" s="44">
        <v>0</v>
      </c>
      <c r="AD131" s="44">
        <v>0</v>
      </c>
      <c r="AE131" s="44">
        <v>0</v>
      </c>
      <c r="AF131" s="44">
        <v>0</v>
      </c>
      <c r="AG131" s="44">
        <v>0</v>
      </c>
      <c r="AH131" s="44">
        <v>0</v>
      </c>
    </row>
    <row r="132" spans="1:35" ht="15.9" customHeight="1" thickBot="1" x14ac:dyDescent="0.35">
      <c r="A132" s="64" t="str">
        <f t="shared" si="1"/>
        <v>A0049</v>
      </c>
      <c r="B132" s="23"/>
      <c r="C132" s="23"/>
      <c r="D132" s="11"/>
      <c r="E132" s="7" t="s">
        <v>77</v>
      </c>
      <c r="F132" s="7"/>
      <c r="G132" s="7"/>
      <c r="H132" s="7"/>
      <c r="I132" s="7"/>
      <c r="J132" s="13"/>
      <c r="K132" s="13"/>
      <c r="L132" s="13"/>
      <c r="M132" s="14"/>
      <c r="N132" s="14"/>
      <c r="O132" s="56"/>
      <c r="P132" s="27" t="s">
        <v>76</v>
      </c>
      <c r="Q132" s="44">
        <v>750</v>
      </c>
      <c r="R132" s="44">
        <v>0</v>
      </c>
      <c r="S132" s="44">
        <v>500</v>
      </c>
      <c r="T132" s="44">
        <v>0</v>
      </c>
      <c r="U132" s="44">
        <v>500</v>
      </c>
      <c r="V132" s="44">
        <v>0</v>
      </c>
      <c r="W132" s="44">
        <v>500</v>
      </c>
      <c r="X132" s="44">
        <v>0</v>
      </c>
      <c r="Y132" s="86">
        <f>IFERROR(VLOOKUP(A132,'Import Bkhd'!$A$1:$L$347,10,FALSE),"€  0,00")</f>
        <v>431.96</v>
      </c>
      <c r="Z132" s="89">
        <f>IFERROR(VLOOKUP(A132,'Import Bkhd'!$A$1:$L$347,11,FALSE),"€  0,00")</f>
        <v>0</v>
      </c>
      <c r="AA132" s="45">
        <v>0</v>
      </c>
      <c r="AB132" s="44">
        <v>0</v>
      </c>
      <c r="AC132" s="44">
        <v>0</v>
      </c>
      <c r="AD132" s="44">
        <v>0</v>
      </c>
      <c r="AE132" s="44">
        <v>0</v>
      </c>
      <c r="AF132" s="44">
        <v>0</v>
      </c>
      <c r="AG132" s="44">
        <v>0</v>
      </c>
      <c r="AH132" s="44">
        <v>0</v>
      </c>
    </row>
    <row r="133" spans="1:35" ht="15.9" customHeight="1" thickBot="1" x14ac:dyDescent="0.35">
      <c r="A133" s="64">
        <f t="shared" si="1"/>
        <v>0</v>
      </c>
      <c r="B133" s="23"/>
      <c r="C133" s="40" t="s">
        <v>78</v>
      </c>
      <c r="D133" s="41"/>
      <c r="E133" s="158" t="s">
        <v>79</v>
      </c>
      <c r="F133" s="159"/>
      <c r="G133" s="159"/>
      <c r="H133" s="159"/>
      <c r="I133" s="160"/>
      <c r="J133" s="70"/>
      <c r="K133" s="70"/>
      <c r="L133" s="70"/>
      <c r="M133" s="71"/>
      <c r="N133" s="71"/>
      <c r="O133" s="72"/>
      <c r="P133" s="65"/>
      <c r="Q133" s="66"/>
      <c r="R133" s="66"/>
      <c r="S133" s="66"/>
      <c r="T133" s="66"/>
      <c r="U133" s="66"/>
      <c r="V133" s="66"/>
      <c r="W133" s="66"/>
      <c r="X133" s="66"/>
      <c r="Y133" s="132">
        <f>SUM(Y134:Y138)</f>
        <v>3287.3100000000004</v>
      </c>
      <c r="Z133" s="132">
        <f>SUM(Z134:Z138)</f>
        <v>85</v>
      </c>
      <c r="AA133" s="67"/>
      <c r="AB133" s="66"/>
      <c r="AC133" s="66"/>
      <c r="AD133" s="66"/>
      <c r="AE133" s="66"/>
      <c r="AF133" s="66"/>
      <c r="AG133" s="66"/>
      <c r="AH133" s="66"/>
      <c r="AI133" s="111"/>
    </row>
    <row r="134" spans="1:35" ht="15.9" customHeight="1" thickBot="1" x14ac:dyDescent="0.35">
      <c r="A134" s="64" t="str">
        <f t="shared" ref="A134:A174" si="2">P134</f>
        <v>A0051</v>
      </c>
      <c r="B134" s="23"/>
      <c r="C134" s="23"/>
      <c r="D134" s="11"/>
      <c r="E134" s="7" t="s">
        <v>81</v>
      </c>
      <c r="F134" s="7"/>
      <c r="G134" s="7"/>
      <c r="H134" s="7"/>
      <c r="I134" s="7"/>
      <c r="J134" s="13"/>
      <c r="K134" s="13"/>
      <c r="L134" s="13"/>
      <c r="M134" s="14"/>
      <c r="N134" s="14"/>
      <c r="O134" s="56"/>
      <c r="P134" s="27" t="s">
        <v>80</v>
      </c>
      <c r="Q134" s="44">
        <v>250</v>
      </c>
      <c r="R134" s="44">
        <v>0</v>
      </c>
      <c r="S134" s="44">
        <v>250</v>
      </c>
      <c r="T134" s="44">
        <v>0</v>
      </c>
      <c r="U134" s="44">
        <v>250</v>
      </c>
      <c r="V134" s="44">
        <v>0</v>
      </c>
      <c r="W134" s="44">
        <v>250</v>
      </c>
      <c r="X134" s="44">
        <v>0</v>
      </c>
      <c r="Y134" s="86">
        <f>IFERROR(VLOOKUP(A134,'Import Bkhd'!$A$1:$L$347,10,FALSE),"€  0,00")</f>
        <v>500.22</v>
      </c>
      <c r="Z134" s="89">
        <f>IFERROR(VLOOKUP(A134,'Import Bkhd'!$A$1:$L$347,11,FALSE),"€  0,00")</f>
        <v>0</v>
      </c>
      <c r="AA134" s="45">
        <v>0</v>
      </c>
      <c r="AB134" s="44">
        <v>0</v>
      </c>
      <c r="AC134" s="44">
        <v>0</v>
      </c>
      <c r="AD134" s="44">
        <v>0</v>
      </c>
      <c r="AE134" s="44">
        <v>0</v>
      </c>
      <c r="AF134" s="44">
        <v>0</v>
      </c>
      <c r="AG134" s="44">
        <v>0</v>
      </c>
      <c r="AH134" s="44">
        <v>0</v>
      </c>
    </row>
    <row r="135" spans="1:35" ht="15.9" customHeight="1" thickBot="1" x14ac:dyDescent="0.35">
      <c r="A135" s="64" t="str">
        <f t="shared" si="2"/>
        <v>A0052</v>
      </c>
      <c r="B135" s="23"/>
      <c r="C135" s="23"/>
      <c r="D135" s="11"/>
      <c r="E135" s="7" t="s">
        <v>83</v>
      </c>
      <c r="F135" s="7"/>
      <c r="G135" s="7"/>
      <c r="H135" s="7"/>
      <c r="I135" s="7"/>
      <c r="J135" s="13"/>
      <c r="K135" s="13"/>
      <c r="L135" s="13"/>
      <c r="M135" s="14"/>
      <c r="N135" s="14"/>
      <c r="O135" s="56"/>
      <c r="P135" s="27" t="s">
        <v>82</v>
      </c>
      <c r="Q135" s="44">
        <v>1000</v>
      </c>
      <c r="R135" s="44">
        <v>0</v>
      </c>
      <c r="S135" s="44">
        <v>1000</v>
      </c>
      <c r="T135" s="44">
        <v>0</v>
      </c>
      <c r="U135" s="44">
        <v>1000</v>
      </c>
      <c r="V135" s="44">
        <v>0</v>
      </c>
      <c r="W135" s="44">
        <v>1000</v>
      </c>
      <c r="X135" s="44">
        <v>0</v>
      </c>
      <c r="Y135" s="86">
        <f>IFERROR(VLOOKUP(A135,'Import Bkhd'!$A$1:$L$347,10,FALSE),"€  0,00")</f>
        <v>1672.04</v>
      </c>
      <c r="Z135" s="89">
        <f>IFERROR(VLOOKUP(A135,'Import Bkhd'!$A$1:$L$347,11,FALSE),"€  0,00")</f>
        <v>85</v>
      </c>
      <c r="AA135" s="45">
        <v>0</v>
      </c>
      <c r="AB135" s="44">
        <v>0</v>
      </c>
      <c r="AC135" s="44">
        <v>0</v>
      </c>
      <c r="AD135" s="44">
        <v>0</v>
      </c>
      <c r="AE135" s="44">
        <v>0</v>
      </c>
      <c r="AF135" s="44">
        <v>0</v>
      </c>
      <c r="AG135" s="44">
        <v>0</v>
      </c>
      <c r="AH135" s="44">
        <v>0</v>
      </c>
    </row>
    <row r="136" spans="1:35" ht="15.9" customHeight="1" thickBot="1" x14ac:dyDescent="0.35">
      <c r="A136" s="64" t="str">
        <f t="shared" si="2"/>
        <v>A0053</v>
      </c>
      <c r="B136" s="23"/>
      <c r="C136" s="23"/>
      <c r="D136" s="11"/>
      <c r="E136" s="7" t="s">
        <v>439</v>
      </c>
      <c r="F136" s="7"/>
      <c r="G136" s="7"/>
      <c r="H136" s="7"/>
      <c r="I136" s="7"/>
      <c r="J136" s="13"/>
      <c r="K136" s="13"/>
      <c r="L136" s="13"/>
      <c r="M136" s="14"/>
      <c r="N136" s="14"/>
      <c r="O136" s="56"/>
      <c r="P136" s="27" t="s">
        <v>438</v>
      </c>
      <c r="Q136" s="44"/>
      <c r="R136" s="44"/>
      <c r="S136" s="44">
        <v>0</v>
      </c>
      <c r="T136" s="44">
        <v>0</v>
      </c>
      <c r="U136" s="44">
        <v>0</v>
      </c>
      <c r="V136" s="44">
        <v>0</v>
      </c>
      <c r="W136" s="44">
        <v>0</v>
      </c>
      <c r="X136" s="44">
        <v>0</v>
      </c>
      <c r="Y136" s="86">
        <f>IFERROR(VLOOKUP(A136,'Import Bkhd'!$A$1:$L$347,10,FALSE),"€  0,00")</f>
        <v>1115.05</v>
      </c>
      <c r="Z136" s="89">
        <f>IFERROR(VLOOKUP(A136,'Import Bkhd'!$A$1:$L$347,11,FALSE),"€  0,00")</f>
        <v>0</v>
      </c>
      <c r="AA136" s="45"/>
      <c r="AB136" s="44"/>
      <c r="AC136" s="44"/>
      <c r="AD136" s="44"/>
      <c r="AE136" s="44"/>
      <c r="AF136" s="44"/>
      <c r="AG136" s="44"/>
      <c r="AH136" s="44"/>
    </row>
    <row r="137" spans="1:35" ht="15.9" customHeight="1" thickBot="1" x14ac:dyDescent="0.35">
      <c r="A137" s="64" t="str">
        <f t="shared" si="2"/>
        <v>A0055</v>
      </c>
      <c r="B137" s="23"/>
      <c r="C137" s="23"/>
      <c r="D137" s="11"/>
      <c r="E137" s="7" t="s">
        <v>85</v>
      </c>
      <c r="F137" s="7"/>
      <c r="G137" s="7"/>
      <c r="H137" s="7"/>
      <c r="I137" s="7"/>
      <c r="J137" s="13"/>
      <c r="K137" s="13"/>
      <c r="L137" s="13"/>
      <c r="M137" s="14"/>
      <c r="N137" s="14"/>
      <c r="O137" s="56"/>
      <c r="P137" s="27" t="s">
        <v>84</v>
      </c>
      <c r="Q137" s="44">
        <v>2500</v>
      </c>
      <c r="R137" s="44">
        <v>0</v>
      </c>
      <c r="S137" s="44">
        <v>2500</v>
      </c>
      <c r="T137" s="44">
        <v>0</v>
      </c>
      <c r="U137" s="44">
        <v>2500</v>
      </c>
      <c r="V137" s="44">
        <v>0</v>
      </c>
      <c r="W137" s="44">
        <v>2500</v>
      </c>
      <c r="X137" s="44">
        <v>0</v>
      </c>
      <c r="Y137" s="86" t="str">
        <f>IFERROR(VLOOKUP(A137,'Import Bkhd'!$A$1:$L$347,10,FALSE),"€  0,00")</f>
        <v>€  0,00</v>
      </c>
      <c r="Z137" s="89" t="str">
        <f>IFERROR(VLOOKUP(A137,'Import Bkhd'!$A$1:$L$347,11,FALSE),"€  0,00")</f>
        <v>€  0,00</v>
      </c>
      <c r="AA137" s="45">
        <v>0</v>
      </c>
      <c r="AB137" s="44">
        <v>0</v>
      </c>
      <c r="AC137" s="44">
        <v>0</v>
      </c>
      <c r="AD137" s="44">
        <v>0</v>
      </c>
      <c r="AE137" s="44">
        <v>0</v>
      </c>
      <c r="AF137" s="44">
        <v>0</v>
      </c>
      <c r="AG137" s="44">
        <v>0</v>
      </c>
      <c r="AH137" s="44">
        <v>0</v>
      </c>
    </row>
    <row r="138" spans="1:35" ht="15.9" customHeight="1" thickBot="1" x14ac:dyDescent="0.35">
      <c r="A138" s="64" t="str">
        <f t="shared" si="2"/>
        <v>A0112</v>
      </c>
      <c r="B138" s="23"/>
      <c r="C138" s="23"/>
      <c r="D138" s="11"/>
      <c r="E138" s="8" t="s">
        <v>153</v>
      </c>
      <c r="F138" s="8"/>
      <c r="G138" s="7"/>
      <c r="H138" s="7"/>
      <c r="I138" s="7"/>
      <c r="J138" s="11"/>
      <c r="K138" s="13"/>
      <c r="L138" s="13"/>
      <c r="M138" s="14"/>
      <c r="N138" s="14"/>
      <c r="O138" s="56"/>
      <c r="P138" s="27" t="s">
        <v>154</v>
      </c>
      <c r="Q138" s="44">
        <v>200</v>
      </c>
      <c r="R138" s="44">
        <v>0</v>
      </c>
      <c r="S138" s="44">
        <v>0</v>
      </c>
      <c r="T138" s="44">
        <v>0</v>
      </c>
      <c r="U138" s="44">
        <v>0</v>
      </c>
      <c r="V138" s="44">
        <v>0</v>
      </c>
      <c r="W138" s="44">
        <v>0</v>
      </c>
      <c r="X138" s="44">
        <v>0</v>
      </c>
      <c r="Y138" s="86" t="str">
        <f>IFERROR(VLOOKUP(A138,'Import Bkhd'!$A$1:$L$347,10,FALSE),"€  0,00")</f>
        <v>€  0,00</v>
      </c>
      <c r="Z138" s="89" t="str">
        <f>IFERROR(VLOOKUP(A138,'Import Bkhd'!$A$1:$L$347,11,FALSE),"€  0,00")</f>
        <v>€  0,00</v>
      </c>
      <c r="AA138" s="45">
        <v>0</v>
      </c>
      <c r="AB138" s="44">
        <v>0</v>
      </c>
      <c r="AC138" s="44">
        <v>0</v>
      </c>
      <c r="AD138" s="44">
        <v>0</v>
      </c>
      <c r="AE138" s="44">
        <v>0</v>
      </c>
      <c r="AF138" s="44">
        <v>0</v>
      </c>
      <c r="AG138" s="44">
        <v>0</v>
      </c>
      <c r="AH138" s="44">
        <v>0</v>
      </c>
    </row>
    <row r="139" spans="1:35" ht="15.9" customHeight="1" thickBot="1" x14ac:dyDescent="0.35">
      <c r="A139" s="64">
        <f t="shared" si="2"/>
        <v>0</v>
      </c>
      <c r="B139" s="23"/>
      <c r="C139" s="40" t="s">
        <v>86</v>
      </c>
      <c r="D139" s="41"/>
      <c r="E139" s="158" t="s">
        <v>87</v>
      </c>
      <c r="F139" s="159"/>
      <c r="G139" s="159"/>
      <c r="H139" s="159"/>
      <c r="I139" s="160"/>
      <c r="J139" s="70"/>
      <c r="K139" s="70"/>
      <c r="L139" s="70"/>
      <c r="M139" s="71"/>
      <c r="N139" s="71"/>
      <c r="O139" s="72"/>
      <c r="P139" s="65"/>
      <c r="Q139" s="66"/>
      <c r="R139" s="66"/>
      <c r="S139" s="66"/>
      <c r="T139" s="66"/>
      <c r="U139" s="66"/>
      <c r="V139" s="66"/>
      <c r="W139" s="66"/>
      <c r="X139" s="66"/>
      <c r="Y139" s="132">
        <f>SUM(Y140)</f>
        <v>1310.45</v>
      </c>
      <c r="Z139" s="133">
        <f>SUM(Z140)</f>
        <v>0</v>
      </c>
      <c r="AA139" s="67"/>
      <c r="AB139" s="66"/>
      <c r="AC139" s="66"/>
      <c r="AD139" s="66"/>
      <c r="AE139" s="66"/>
      <c r="AF139" s="66"/>
      <c r="AG139" s="66"/>
      <c r="AH139" s="66"/>
      <c r="AI139" s="111"/>
    </row>
    <row r="140" spans="1:35" ht="15.9" customHeight="1" thickBot="1" x14ac:dyDescent="0.35">
      <c r="A140" s="64" t="str">
        <f t="shared" si="2"/>
        <v>A0056</v>
      </c>
      <c r="B140" s="23"/>
      <c r="C140" s="23"/>
      <c r="D140" s="11"/>
      <c r="E140" s="7" t="s">
        <v>89</v>
      </c>
      <c r="F140" s="7"/>
      <c r="G140" s="7"/>
      <c r="H140" s="7"/>
      <c r="I140" s="7"/>
      <c r="J140" s="13"/>
      <c r="K140" s="13"/>
      <c r="L140" s="13"/>
      <c r="M140" s="14"/>
      <c r="N140" s="14"/>
      <c r="O140" s="56"/>
      <c r="P140" s="27" t="s">
        <v>88</v>
      </c>
      <c r="Q140" s="44">
        <v>1000</v>
      </c>
      <c r="R140" s="44">
        <v>0</v>
      </c>
      <c r="S140" s="44">
        <v>1000</v>
      </c>
      <c r="T140" s="44">
        <v>0</v>
      </c>
      <c r="U140" s="44">
        <v>1000</v>
      </c>
      <c r="V140" s="44">
        <v>0</v>
      </c>
      <c r="W140" s="44">
        <v>1000</v>
      </c>
      <c r="X140" s="44">
        <v>0</v>
      </c>
      <c r="Y140" s="86">
        <f>IFERROR(VLOOKUP(A140,'Import Bkhd'!$A$1:$L$347,10,FALSE),"€  0,00")</f>
        <v>1310.45</v>
      </c>
      <c r="Z140" s="89">
        <f>IFERROR(VLOOKUP(A140,'Import Bkhd'!$A$1:$L$347,11,FALSE),"€  0,00")</f>
        <v>0</v>
      </c>
      <c r="AA140" s="45">
        <v>0</v>
      </c>
      <c r="AB140" s="44">
        <v>0</v>
      </c>
      <c r="AC140" s="44">
        <v>0</v>
      </c>
      <c r="AD140" s="44">
        <v>0</v>
      </c>
      <c r="AE140" s="44">
        <v>0</v>
      </c>
      <c r="AF140" s="44">
        <v>0</v>
      </c>
      <c r="AG140" s="44">
        <v>0</v>
      </c>
      <c r="AH140" s="44">
        <v>0</v>
      </c>
    </row>
    <row r="141" spans="1:35" ht="15.9" customHeight="1" thickBot="1" x14ac:dyDescent="0.35">
      <c r="A141" s="64">
        <f t="shared" si="2"/>
        <v>0</v>
      </c>
      <c r="B141" s="23"/>
      <c r="C141" s="40" t="s">
        <v>280</v>
      </c>
      <c r="D141" s="41"/>
      <c r="E141" s="158" t="s">
        <v>91</v>
      </c>
      <c r="F141" s="159"/>
      <c r="G141" s="159"/>
      <c r="H141" s="159"/>
      <c r="I141" s="160"/>
      <c r="J141" s="70"/>
      <c r="K141" s="70"/>
      <c r="L141" s="70"/>
      <c r="M141" s="71"/>
      <c r="N141" s="71"/>
      <c r="O141" s="72"/>
      <c r="P141" s="65"/>
      <c r="Q141" s="66"/>
      <c r="R141" s="66"/>
      <c r="S141" s="66"/>
      <c r="T141" s="66"/>
      <c r="U141" s="66"/>
      <c r="V141" s="66"/>
      <c r="W141" s="66"/>
      <c r="X141" s="66"/>
      <c r="Y141" s="133">
        <f>SUM(Y142)</f>
        <v>0</v>
      </c>
      <c r="Z141" s="134">
        <f>SUM(Z142)</f>
        <v>0</v>
      </c>
      <c r="AA141" s="67"/>
      <c r="AB141" s="66"/>
      <c r="AC141" s="66"/>
      <c r="AD141" s="66"/>
      <c r="AE141" s="66"/>
      <c r="AF141" s="66"/>
      <c r="AG141" s="66"/>
      <c r="AH141" s="66"/>
      <c r="AI141" s="111"/>
    </row>
    <row r="142" spans="1:35" ht="15.9" customHeight="1" thickBot="1" x14ac:dyDescent="0.35">
      <c r="A142" s="64" t="str">
        <f t="shared" si="2"/>
        <v>A0060</v>
      </c>
      <c r="B142" s="23"/>
      <c r="C142" s="23"/>
      <c r="D142" s="11"/>
      <c r="E142" s="7" t="s">
        <v>93</v>
      </c>
      <c r="F142" s="7"/>
      <c r="G142" s="7"/>
      <c r="H142" s="7"/>
      <c r="I142" s="7"/>
      <c r="J142" s="13"/>
      <c r="K142" s="13"/>
      <c r="L142" s="13"/>
      <c r="M142" s="14"/>
      <c r="N142" s="14"/>
      <c r="O142" s="56"/>
      <c r="P142" s="27" t="s">
        <v>92</v>
      </c>
      <c r="Q142" s="44">
        <v>1000</v>
      </c>
      <c r="R142" s="44">
        <v>0</v>
      </c>
      <c r="S142" s="44">
        <v>500</v>
      </c>
      <c r="T142" s="44">
        <v>0</v>
      </c>
      <c r="U142" s="44">
        <v>500</v>
      </c>
      <c r="V142" s="44">
        <v>0</v>
      </c>
      <c r="W142" s="44">
        <v>500</v>
      </c>
      <c r="X142" s="44">
        <v>0</v>
      </c>
      <c r="Y142" s="86" t="str">
        <f>IFERROR(VLOOKUP(A142,'Import Bkhd'!$A$1:$L$347,10,FALSE),"€  0,00")</f>
        <v>€  0,00</v>
      </c>
      <c r="Z142" s="89" t="str">
        <f>IFERROR(VLOOKUP(A142,'Import Bkhd'!$A$1:$L$347,11,FALSE),"€  0,00")</f>
        <v>€  0,00</v>
      </c>
      <c r="AA142" s="45">
        <v>0</v>
      </c>
      <c r="AB142" s="44">
        <v>0</v>
      </c>
      <c r="AC142" s="44">
        <v>0</v>
      </c>
      <c r="AD142" s="44">
        <v>0</v>
      </c>
      <c r="AE142" s="44">
        <v>0</v>
      </c>
      <c r="AF142" s="44">
        <v>0</v>
      </c>
      <c r="AG142" s="44">
        <v>0</v>
      </c>
      <c r="AH142" s="44">
        <v>0</v>
      </c>
    </row>
    <row r="143" spans="1:35" ht="15.9" customHeight="1" thickBot="1" x14ac:dyDescent="0.35">
      <c r="A143" s="64">
        <f t="shared" si="2"/>
        <v>0</v>
      </c>
      <c r="B143" s="23"/>
      <c r="C143" s="40" t="s">
        <v>90</v>
      </c>
      <c r="D143" s="41"/>
      <c r="E143" s="158" t="s">
        <v>283</v>
      </c>
      <c r="F143" s="159"/>
      <c r="G143" s="159"/>
      <c r="H143" s="159"/>
      <c r="I143" s="160"/>
      <c r="J143" s="70"/>
      <c r="K143" s="70"/>
      <c r="L143" s="70"/>
      <c r="M143" s="71"/>
      <c r="N143" s="71"/>
      <c r="O143" s="72"/>
      <c r="P143" s="65"/>
      <c r="Q143" s="66"/>
      <c r="R143" s="66"/>
      <c r="S143" s="66"/>
      <c r="T143" s="66"/>
      <c r="U143" s="66"/>
      <c r="V143" s="66"/>
      <c r="W143" s="66"/>
      <c r="X143" s="66"/>
      <c r="Y143" s="133">
        <f>SUM(Y144)</f>
        <v>0</v>
      </c>
      <c r="Z143" s="134">
        <f>SUM(Z144)</f>
        <v>0</v>
      </c>
      <c r="AA143" s="67"/>
      <c r="AB143" s="66"/>
      <c r="AC143" s="66"/>
      <c r="AD143" s="66"/>
      <c r="AE143" s="66"/>
      <c r="AF143" s="66"/>
      <c r="AG143" s="66"/>
      <c r="AH143" s="66"/>
      <c r="AI143" s="111"/>
    </row>
    <row r="144" spans="1:35" ht="15.9" customHeight="1" thickBot="1" x14ac:dyDescent="0.35">
      <c r="A144" s="64" t="str">
        <f t="shared" si="2"/>
        <v>A0081</v>
      </c>
      <c r="B144" s="23"/>
      <c r="C144" s="23"/>
      <c r="D144" s="11"/>
      <c r="E144" s="7" t="s">
        <v>284</v>
      </c>
      <c r="F144" s="7"/>
      <c r="G144" s="7"/>
      <c r="H144" s="7"/>
      <c r="I144" s="7"/>
      <c r="J144" s="13"/>
      <c r="K144" s="13"/>
      <c r="L144" s="13"/>
      <c r="M144" s="14"/>
      <c r="N144" s="14"/>
      <c r="O144" s="56"/>
      <c r="P144" s="27" t="s">
        <v>285</v>
      </c>
      <c r="Q144" s="44">
        <v>0</v>
      </c>
      <c r="R144" s="44">
        <v>0</v>
      </c>
      <c r="S144" s="44">
        <v>0</v>
      </c>
      <c r="T144" s="44">
        <v>0</v>
      </c>
      <c r="U144" s="44">
        <v>0</v>
      </c>
      <c r="V144" s="44">
        <v>0</v>
      </c>
      <c r="W144" s="44">
        <v>0</v>
      </c>
      <c r="X144" s="44">
        <v>0</v>
      </c>
      <c r="Y144" s="86" t="str">
        <f>IFERROR(VLOOKUP(A144,'Import Bkhd'!$A$1:$L$347,10,FALSE),"€  0,00")</f>
        <v>€  0,00</v>
      </c>
      <c r="Z144" s="89" t="str">
        <f>IFERROR(VLOOKUP(A144,'Import Bkhd'!$A$1:$L$347,11,FALSE),"€  0,00")</f>
        <v>€  0,00</v>
      </c>
      <c r="AA144" s="45"/>
      <c r="AB144" s="44"/>
      <c r="AC144" s="44"/>
      <c r="AD144" s="44"/>
      <c r="AE144" s="44"/>
      <c r="AF144" s="44"/>
      <c r="AG144" s="44"/>
      <c r="AH144" s="44"/>
    </row>
    <row r="145" spans="1:35" ht="15.9" customHeight="1" thickBot="1" x14ac:dyDescent="0.35">
      <c r="A145" s="64">
        <f t="shared" si="2"/>
        <v>0</v>
      </c>
      <c r="B145" s="23"/>
      <c r="C145" s="40" t="s">
        <v>281</v>
      </c>
      <c r="D145" s="41"/>
      <c r="E145" s="158" t="s">
        <v>142</v>
      </c>
      <c r="F145" s="159"/>
      <c r="G145" s="159"/>
      <c r="H145" s="159"/>
      <c r="I145" s="160"/>
      <c r="J145" s="70"/>
      <c r="K145" s="70"/>
      <c r="L145" s="70"/>
      <c r="M145" s="71"/>
      <c r="N145" s="71"/>
      <c r="O145" s="72"/>
      <c r="P145" s="65"/>
      <c r="Q145" s="66"/>
      <c r="R145" s="66"/>
      <c r="S145" s="66"/>
      <c r="T145" s="66"/>
      <c r="U145" s="66"/>
      <c r="V145" s="66"/>
      <c r="W145" s="66"/>
      <c r="X145" s="66"/>
      <c r="Y145" s="133">
        <f>SUM(Y146)</f>
        <v>2991.48</v>
      </c>
      <c r="Z145" s="134">
        <f>SUM(Z146)</f>
        <v>0</v>
      </c>
      <c r="AA145" s="67"/>
      <c r="AB145" s="66"/>
      <c r="AC145" s="66"/>
      <c r="AD145" s="66"/>
      <c r="AE145" s="66"/>
      <c r="AF145" s="66"/>
      <c r="AG145" s="66"/>
      <c r="AH145" s="66"/>
      <c r="AI145" s="111"/>
    </row>
    <row r="146" spans="1:35" ht="15.9" customHeight="1" thickBot="1" x14ac:dyDescent="0.35">
      <c r="A146" s="64" t="str">
        <f t="shared" si="2"/>
        <v>A0066</v>
      </c>
      <c r="B146" s="23"/>
      <c r="C146" s="23"/>
      <c r="D146" s="11"/>
      <c r="E146" s="8" t="s">
        <v>96</v>
      </c>
      <c r="F146" s="7"/>
      <c r="G146" s="7"/>
      <c r="H146" s="7"/>
      <c r="I146" s="9"/>
      <c r="J146" s="13"/>
      <c r="K146" s="13"/>
      <c r="L146" s="13"/>
      <c r="M146" s="14"/>
      <c r="N146" s="14"/>
      <c r="O146" s="56"/>
      <c r="P146" s="27" t="s">
        <v>95</v>
      </c>
      <c r="Q146" s="44">
        <v>4500</v>
      </c>
      <c r="R146" s="44">
        <v>0</v>
      </c>
      <c r="S146" s="44">
        <v>4800</v>
      </c>
      <c r="T146" s="44">
        <v>0</v>
      </c>
      <c r="U146" s="44">
        <v>4800</v>
      </c>
      <c r="V146" s="44">
        <v>0</v>
      </c>
      <c r="W146" s="44">
        <v>4800</v>
      </c>
      <c r="X146" s="44">
        <v>0</v>
      </c>
      <c r="Y146" s="86">
        <f>IFERROR(VLOOKUP(A146,'Import Bkhd'!$A$1:$L$347,10,FALSE),"€  0,00")</f>
        <v>2991.48</v>
      </c>
      <c r="Z146" s="89">
        <f>IFERROR(VLOOKUP(A146,'Import Bkhd'!$A$1:$L$347,11,FALSE),"€  0,00")</f>
        <v>0</v>
      </c>
      <c r="AA146" s="45">
        <v>0</v>
      </c>
      <c r="AB146" s="44">
        <v>0</v>
      </c>
      <c r="AC146" s="44">
        <v>0</v>
      </c>
      <c r="AD146" s="44">
        <v>0</v>
      </c>
      <c r="AE146" s="44">
        <v>0</v>
      </c>
      <c r="AF146" s="44">
        <v>0</v>
      </c>
      <c r="AG146" s="44">
        <v>0</v>
      </c>
      <c r="AH146" s="44">
        <v>0</v>
      </c>
    </row>
    <row r="147" spans="1:35" ht="15.9" customHeight="1" thickBot="1" x14ac:dyDescent="0.35">
      <c r="A147" s="64">
        <f t="shared" si="2"/>
        <v>0</v>
      </c>
      <c r="B147" s="23"/>
      <c r="C147" s="40" t="s">
        <v>94</v>
      </c>
      <c r="D147" s="41"/>
      <c r="E147" s="158" t="s">
        <v>98</v>
      </c>
      <c r="F147" s="159"/>
      <c r="G147" s="159"/>
      <c r="H147" s="159"/>
      <c r="I147" s="160"/>
      <c r="J147" s="70"/>
      <c r="K147" s="70"/>
      <c r="L147" s="70"/>
      <c r="M147" s="71"/>
      <c r="N147" s="71"/>
      <c r="O147" s="72"/>
      <c r="P147" s="65"/>
      <c r="Q147" s="66"/>
      <c r="R147" s="66"/>
      <c r="S147" s="66"/>
      <c r="T147" s="66"/>
      <c r="U147" s="66"/>
      <c r="V147" s="66"/>
      <c r="W147" s="66"/>
      <c r="X147" s="66"/>
      <c r="Y147" s="133">
        <f>SUM(Y148)</f>
        <v>467.48</v>
      </c>
      <c r="Z147" s="134">
        <f>SUM(Z148)</f>
        <v>172.34</v>
      </c>
      <c r="AA147" s="67"/>
      <c r="AB147" s="66"/>
      <c r="AC147" s="66"/>
      <c r="AD147" s="66"/>
      <c r="AE147" s="66"/>
      <c r="AF147" s="66"/>
      <c r="AG147" s="66"/>
      <c r="AH147" s="66"/>
      <c r="AI147" s="111"/>
    </row>
    <row r="148" spans="1:35" ht="15.9" customHeight="1" thickBot="1" x14ac:dyDescent="0.35">
      <c r="A148" s="64" t="str">
        <f t="shared" si="2"/>
        <v>A0068</v>
      </c>
      <c r="B148" s="23"/>
      <c r="C148" s="23"/>
      <c r="D148" s="11"/>
      <c r="E148" s="8" t="s">
        <v>100</v>
      </c>
      <c r="F148" s="7"/>
      <c r="G148" s="7"/>
      <c r="H148" s="7"/>
      <c r="I148" s="9"/>
      <c r="J148" s="13"/>
      <c r="K148" s="13"/>
      <c r="L148" s="13"/>
      <c r="M148" s="14"/>
      <c r="N148" s="14"/>
      <c r="O148" s="56"/>
      <c r="P148" s="27" t="s">
        <v>99</v>
      </c>
      <c r="Q148" s="44">
        <v>250</v>
      </c>
      <c r="R148" s="44">
        <v>0</v>
      </c>
      <c r="S148" s="44">
        <v>250</v>
      </c>
      <c r="T148" s="44">
        <v>0</v>
      </c>
      <c r="U148" s="44">
        <v>250</v>
      </c>
      <c r="V148" s="44">
        <v>0</v>
      </c>
      <c r="W148" s="44">
        <v>250</v>
      </c>
      <c r="X148" s="44">
        <v>0</v>
      </c>
      <c r="Y148" s="86">
        <f>IFERROR(VLOOKUP(A148,'Import Bkhd'!$A$1:$L$347,10,FALSE),"€  0,00")</f>
        <v>467.48</v>
      </c>
      <c r="Z148" s="89">
        <f>IFERROR(VLOOKUP(A148,'Import Bkhd'!$A$1:$L$347,11,FALSE),"€  0,00")</f>
        <v>172.34</v>
      </c>
      <c r="AA148" s="45">
        <v>0</v>
      </c>
      <c r="AB148" s="44">
        <v>0</v>
      </c>
      <c r="AC148" s="44">
        <v>0</v>
      </c>
      <c r="AD148" s="44">
        <v>0</v>
      </c>
      <c r="AE148" s="44">
        <v>0</v>
      </c>
      <c r="AF148" s="44">
        <v>0</v>
      </c>
      <c r="AG148" s="44">
        <v>0</v>
      </c>
      <c r="AH148" s="44">
        <v>0</v>
      </c>
    </row>
    <row r="149" spans="1:35" ht="15.9" customHeight="1" thickBot="1" x14ac:dyDescent="0.4">
      <c r="A149" s="64">
        <f t="shared" si="2"/>
        <v>0</v>
      </c>
      <c r="B149" s="21" t="s">
        <v>8</v>
      </c>
      <c r="C149" s="106"/>
      <c r="D149" s="100"/>
      <c r="E149" s="152" t="s">
        <v>101</v>
      </c>
      <c r="F149" s="153"/>
      <c r="G149" s="153"/>
      <c r="H149" s="153"/>
      <c r="I149" s="154"/>
      <c r="J149" s="107"/>
      <c r="K149" s="107"/>
      <c r="L149" s="107"/>
      <c r="M149" s="107"/>
      <c r="N149" s="107"/>
      <c r="O149" s="108"/>
      <c r="P149" s="102"/>
      <c r="Q149" s="103"/>
      <c r="R149" s="103"/>
      <c r="S149" s="103"/>
      <c r="T149" s="103"/>
      <c r="U149" s="103"/>
      <c r="V149" s="103"/>
      <c r="W149" s="103"/>
      <c r="X149" s="103"/>
      <c r="Y149" s="117">
        <f>SUM(Y150+Y157+Y159+Y164+Y168+Y170+Y172)</f>
        <v>66615.289999999994</v>
      </c>
      <c r="Z149" s="104">
        <f>SUM(Z150+Z157+Z159+Z164+Z168+Z170+Z172)</f>
        <v>336775.97</v>
      </c>
      <c r="AA149" s="105"/>
      <c r="AB149" s="103"/>
      <c r="AC149" s="103"/>
      <c r="AD149" s="103"/>
      <c r="AE149" s="103"/>
      <c r="AF149" s="103"/>
      <c r="AG149" s="103"/>
      <c r="AH149" s="103"/>
      <c r="AI149" s="111"/>
    </row>
    <row r="150" spans="1:35" ht="15.9" customHeight="1" thickBot="1" x14ac:dyDescent="0.35">
      <c r="A150" s="64">
        <f t="shared" si="2"/>
        <v>0</v>
      </c>
      <c r="B150" s="23"/>
      <c r="C150" s="40" t="s">
        <v>282</v>
      </c>
      <c r="D150" s="41"/>
      <c r="E150" s="158" t="s">
        <v>87</v>
      </c>
      <c r="F150" s="159"/>
      <c r="G150" s="159"/>
      <c r="H150" s="159"/>
      <c r="I150" s="160"/>
      <c r="J150" s="70"/>
      <c r="K150" s="70"/>
      <c r="L150" s="70"/>
      <c r="M150" s="71"/>
      <c r="N150" s="71"/>
      <c r="O150" s="72"/>
      <c r="P150" s="65"/>
      <c r="Q150" s="66"/>
      <c r="R150" s="66"/>
      <c r="S150" s="66"/>
      <c r="T150" s="66"/>
      <c r="U150" s="66"/>
      <c r="V150" s="66"/>
      <c r="W150" s="66"/>
      <c r="X150" s="66"/>
      <c r="Y150" s="133">
        <f>SUM(Y151:Y156)</f>
        <v>1490</v>
      </c>
      <c r="Z150" s="134">
        <f>SUM(Z151:Z156)</f>
        <v>53990</v>
      </c>
      <c r="AA150" s="67"/>
      <c r="AB150" s="66"/>
      <c r="AC150" s="66"/>
      <c r="AD150" s="66"/>
      <c r="AE150" s="66"/>
      <c r="AF150" s="66"/>
      <c r="AG150" s="66"/>
      <c r="AH150" s="66"/>
      <c r="AI150" s="111"/>
    </row>
    <row r="151" spans="1:35" ht="15.9" customHeight="1" thickBot="1" x14ac:dyDescent="0.35">
      <c r="A151" s="64" t="str">
        <f t="shared" si="2"/>
        <v>A0069</v>
      </c>
      <c r="B151" s="23"/>
      <c r="C151" s="23"/>
      <c r="D151" s="11"/>
      <c r="E151" s="7" t="s">
        <v>104</v>
      </c>
      <c r="F151" s="7"/>
      <c r="G151" s="7"/>
      <c r="H151" s="7"/>
      <c r="I151" s="7"/>
      <c r="J151" s="13"/>
      <c r="K151" s="13"/>
      <c r="L151" s="13"/>
      <c r="M151" s="14"/>
      <c r="N151" s="14"/>
      <c r="O151" s="56"/>
      <c r="P151" s="27" t="s">
        <v>103</v>
      </c>
      <c r="Q151" s="44">
        <v>0</v>
      </c>
      <c r="R151" s="44">
        <v>15000</v>
      </c>
      <c r="S151" s="44">
        <v>0</v>
      </c>
      <c r="T151" s="44">
        <v>15000</v>
      </c>
      <c r="U151" s="44">
        <v>0</v>
      </c>
      <c r="V151" s="44">
        <v>15000</v>
      </c>
      <c r="W151" s="44">
        <v>0</v>
      </c>
      <c r="X151" s="44">
        <v>15000</v>
      </c>
      <c r="Y151" s="86">
        <f>IFERROR(VLOOKUP(A151,'Import Bkhd'!$A$1:$L$347,10,FALSE),"€  0,00")</f>
        <v>0</v>
      </c>
      <c r="Z151" s="89">
        <f>IFERROR(VLOOKUP(A151,'Import Bkhd'!$A$1:$L$347,11,FALSE),"€  0,00")</f>
        <v>13800</v>
      </c>
      <c r="AA151" s="45">
        <v>0</v>
      </c>
      <c r="AB151" s="44">
        <v>0</v>
      </c>
      <c r="AC151" s="44">
        <v>0</v>
      </c>
      <c r="AD151" s="44">
        <v>0</v>
      </c>
      <c r="AE151" s="44">
        <v>0</v>
      </c>
      <c r="AF151" s="44">
        <v>0</v>
      </c>
      <c r="AG151" s="44">
        <v>0</v>
      </c>
      <c r="AH151" s="44">
        <v>0</v>
      </c>
    </row>
    <row r="152" spans="1:35" ht="15.9" customHeight="1" thickBot="1" x14ac:dyDescent="0.35">
      <c r="A152" s="64" t="str">
        <f t="shared" si="2"/>
        <v>A0070</v>
      </c>
      <c r="B152" s="23"/>
      <c r="C152" s="23"/>
      <c r="D152" s="11"/>
      <c r="E152" s="7" t="s">
        <v>106</v>
      </c>
      <c r="F152" s="7"/>
      <c r="G152" s="7"/>
      <c r="H152" s="7"/>
      <c r="I152" s="7"/>
      <c r="J152" s="13"/>
      <c r="K152" s="13"/>
      <c r="L152" s="13"/>
      <c r="M152" s="14"/>
      <c r="N152" s="14"/>
      <c r="O152" s="56"/>
      <c r="P152" s="27" t="s">
        <v>105</v>
      </c>
      <c r="Q152" s="44">
        <v>0</v>
      </c>
      <c r="R152" s="44">
        <v>1400</v>
      </c>
      <c r="S152" s="44">
        <v>0</v>
      </c>
      <c r="T152" s="44">
        <v>1000</v>
      </c>
      <c r="U152" s="44">
        <v>0</v>
      </c>
      <c r="V152" s="44">
        <v>1000</v>
      </c>
      <c r="W152" s="44">
        <v>0</v>
      </c>
      <c r="X152" s="44">
        <v>1000</v>
      </c>
      <c r="Y152" s="86">
        <f>IFERROR(VLOOKUP(A152,'Import Bkhd'!$A$1:$L$347,10,FALSE),"€  0,00")</f>
        <v>1050</v>
      </c>
      <c r="Z152" s="89">
        <f>IFERROR(VLOOKUP(A152,'Import Bkhd'!$A$1:$L$347,11,FALSE),"€  0,00")</f>
        <v>1925</v>
      </c>
      <c r="AA152" s="45">
        <v>0</v>
      </c>
      <c r="AB152" s="44">
        <v>0</v>
      </c>
      <c r="AC152" s="44">
        <v>0</v>
      </c>
      <c r="AD152" s="44">
        <v>0</v>
      </c>
      <c r="AE152" s="44">
        <v>0</v>
      </c>
      <c r="AF152" s="44">
        <v>0</v>
      </c>
      <c r="AG152" s="44">
        <v>0</v>
      </c>
      <c r="AH152" s="44">
        <v>0</v>
      </c>
    </row>
    <row r="153" spans="1:35" ht="15.9" customHeight="1" thickBot="1" x14ac:dyDescent="0.35">
      <c r="A153" s="64" t="str">
        <f t="shared" si="2"/>
        <v>A0071</v>
      </c>
      <c r="B153" s="23"/>
      <c r="C153" s="23"/>
      <c r="D153" s="11"/>
      <c r="E153" s="7" t="s">
        <v>108</v>
      </c>
      <c r="F153" s="7"/>
      <c r="G153" s="7"/>
      <c r="H153" s="7"/>
      <c r="I153" s="7"/>
      <c r="J153" s="13"/>
      <c r="K153" s="13"/>
      <c r="L153" s="13"/>
      <c r="M153" s="14"/>
      <c r="N153" s="14"/>
      <c r="O153" s="56"/>
      <c r="P153" s="27" t="s">
        <v>107</v>
      </c>
      <c r="Q153" s="44">
        <v>0</v>
      </c>
      <c r="R153" s="44">
        <v>1000</v>
      </c>
      <c r="S153" s="44">
        <v>0</v>
      </c>
      <c r="T153" s="44">
        <v>500</v>
      </c>
      <c r="U153" s="44">
        <v>0</v>
      </c>
      <c r="V153" s="44">
        <v>500</v>
      </c>
      <c r="W153" s="44">
        <v>0</v>
      </c>
      <c r="X153" s="44">
        <v>500</v>
      </c>
      <c r="Y153" s="86">
        <f>IFERROR(VLOOKUP(A153,'Import Bkhd'!$A$1:$L$347,10,FALSE),"€  0,00")</f>
        <v>0</v>
      </c>
      <c r="Z153" s="89">
        <f>IFERROR(VLOOKUP(A153,'Import Bkhd'!$A$1:$L$347,11,FALSE),"€  0,00")</f>
        <v>450</v>
      </c>
      <c r="AA153" s="45">
        <v>0</v>
      </c>
      <c r="AB153" s="44">
        <v>0</v>
      </c>
      <c r="AC153" s="44">
        <v>0</v>
      </c>
      <c r="AD153" s="44">
        <v>0</v>
      </c>
      <c r="AE153" s="44">
        <v>0</v>
      </c>
      <c r="AF153" s="44">
        <v>0</v>
      </c>
      <c r="AG153" s="44">
        <v>0</v>
      </c>
      <c r="AH153" s="44">
        <v>0</v>
      </c>
    </row>
    <row r="154" spans="1:35" ht="15.9" customHeight="1" thickBot="1" x14ac:dyDescent="0.35">
      <c r="A154" s="64" t="str">
        <f t="shared" si="2"/>
        <v>A0073</v>
      </c>
      <c r="B154" s="23"/>
      <c r="C154" s="23"/>
      <c r="D154" s="11"/>
      <c r="E154" s="7" t="s">
        <v>111</v>
      </c>
      <c r="F154" s="7"/>
      <c r="G154" s="7"/>
      <c r="H154" s="7"/>
      <c r="I154" s="7"/>
      <c r="J154" s="13"/>
      <c r="K154" s="13"/>
      <c r="L154" s="13"/>
      <c r="M154" s="14"/>
      <c r="N154" s="14"/>
      <c r="O154" s="56"/>
      <c r="P154" s="27" t="s">
        <v>110</v>
      </c>
      <c r="Q154" s="44">
        <v>0</v>
      </c>
      <c r="R154" s="44">
        <v>21000</v>
      </c>
      <c r="S154" s="44">
        <v>0</v>
      </c>
      <c r="T154" s="44">
        <v>25000</v>
      </c>
      <c r="U154" s="44">
        <v>0</v>
      </c>
      <c r="V154" s="44">
        <v>25000</v>
      </c>
      <c r="W154" s="44">
        <v>0</v>
      </c>
      <c r="X154" s="44">
        <v>25000</v>
      </c>
      <c r="Y154" s="86">
        <f>IFERROR(VLOOKUP(A154,'Import Bkhd'!$A$1:$L$347,10,FALSE),"€  0,00")</f>
        <v>250</v>
      </c>
      <c r="Z154" s="89">
        <f>IFERROR(VLOOKUP(A154,'Import Bkhd'!$A$1:$L$347,11,FALSE),"€  0,00")</f>
        <v>23590</v>
      </c>
      <c r="AA154" s="45">
        <v>0</v>
      </c>
      <c r="AB154" s="44">
        <v>0</v>
      </c>
      <c r="AC154" s="44">
        <v>0</v>
      </c>
      <c r="AD154" s="44">
        <v>0</v>
      </c>
      <c r="AE154" s="44">
        <v>0</v>
      </c>
      <c r="AF154" s="44">
        <v>0</v>
      </c>
      <c r="AG154" s="44">
        <v>0</v>
      </c>
      <c r="AH154" s="44">
        <v>0</v>
      </c>
    </row>
    <row r="155" spans="1:35" ht="15.9" customHeight="1" thickBot="1" x14ac:dyDescent="0.35">
      <c r="A155" s="64" t="str">
        <f t="shared" si="2"/>
        <v>A0074</v>
      </c>
      <c r="B155" s="23"/>
      <c r="C155" s="23"/>
      <c r="D155" s="11"/>
      <c r="E155" s="7" t="s">
        <v>113</v>
      </c>
      <c r="F155" s="7"/>
      <c r="G155" s="7"/>
      <c r="H155" s="7"/>
      <c r="I155" s="7"/>
      <c r="J155" s="13"/>
      <c r="K155" s="13"/>
      <c r="L155" s="13"/>
      <c r="M155" s="14"/>
      <c r="N155" s="14"/>
      <c r="O155" s="56"/>
      <c r="P155" s="27" t="s">
        <v>112</v>
      </c>
      <c r="Q155" s="44">
        <v>0</v>
      </c>
      <c r="R155" s="44">
        <v>15000</v>
      </c>
      <c r="S155" s="44">
        <v>0</v>
      </c>
      <c r="T155" s="44">
        <v>15000</v>
      </c>
      <c r="U155" s="44">
        <v>0</v>
      </c>
      <c r="V155" s="44">
        <v>15000</v>
      </c>
      <c r="W155" s="44">
        <v>0</v>
      </c>
      <c r="X155" s="44">
        <v>15000</v>
      </c>
      <c r="Y155" s="86">
        <f>IFERROR(VLOOKUP(A155,'Import Bkhd'!$A$1:$L$347,10,FALSE),"€  0,00")</f>
        <v>190</v>
      </c>
      <c r="Z155" s="89">
        <f>IFERROR(VLOOKUP(A155,'Import Bkhd'!$A$1:$L$347,11,FALSE),"€  0,00")</f>
        <v>13425</v>
      </c>
      <c r="AA155" s="45">
        <v>0</v>
      </c>
      <c r="AB155" s="44">
        <v>0</v>
      </c>
      <c r="AC155" s="44">
        <v>0</v>
      </c>
      <c r="AD155" s="44">
        <v>0</v>
      </c>
      <c r="AE155" s="44">
        <v>0</v>
      </c>
      <c r="AF155" s="44">
        <v>0</v>
      </c>
      <c r="AG155" s="44">
        <v>0</v>
      </c>
      <c r="AH155" s="44">
        <v>0</v>
      </c>
    </row>
    <row r="156" spans="1:35" ht="15.9" customHeight="1" thickBot="1" x14ac:dyDescent="0.35">
      <c r="A156" s="64" t="str">
        <f t="shared" si="2"/>
        <v>A0075</v>
      </c>
      <c r="B156" s="23"/>
      <c r="C156" s="23"/>
      <c r="D156" s="11"/>
      <c r="E156" s="7" t="s">
        <v>115</v>
      </c>
      <c r="F156" s="7"/>
      <c r="G156" s="7"/>
      <c r="H156" s="7"/>
      <c r="I156" s="7"/>
      <c r="J156" s="13"/>
      <c r="K156" s="13"/>
      <c r="L156" s="13"/>
      <c r="M156" s="14"/>
      <c r="N156" s="14"/>
      <c r="O156" s="56"/>
      <c r="P156" s="27" t="s">
        <v>114</v>
      </c>
      <c r="Q156" s="44">
        <v>0</v>
      </c>
      <c r="R156" s="44">
        <v>1000</v>
      </c>
      <c r="S156" s="44">
        <v>0</v>
      </c>
      <c r="T156" s="44">
        <v>1000</v>
      </c>
      <c r="U156" s="44">
        <v>0</v>
      </c>
      <c r="V156" s="44">
        <v>1000</v>
      </c>
      <c r="W156" s="44">
        <v>0</v>
      </c>
      <c r="X156" s="44">
        <v>1000</v>
      </c>
      <c r="Y156" s="86">
        <f>IFERROR(VLOOKUP(A156,'Import Bkhd'!$A$1:$L$347,10,FALSE),"€  0,00")</f>
        <v>0</v>
      </c>
      <c r="Z156" s="118">
        <f>IFERROR(VLOOKUP(A156,'Import Bkhd'!$A$1:$L$347,11,FALSE),"€  0,00")</f>
        <v>800</v>
      </c>
      <c r="AA156" s="45">
        <v>0</v>
      </c>
      <c r="AB156" s="44">
        <v>0</v>
      </c>
      <c r="AC156" s="44">
        <v>0</v>
      </c>
      <c r="AD156" s="44">
        <v>0</v>
      </c>
      <c r="AE156" s="44">
        <v>0</v>
      </c>
      <c r="AF156" s="44">
        <v>0</v>
      </c>
      <c r="AG156" s="44">
        <v>0</v>
      </c>
      <c r="AH156" s="44">
        <v>0</v>
      </c>
    </row>
    <row r="157" spans="1:35" ht="15.9" customHeight="1" thickBot="1" x14ac:dyDescent="0.35">
      <c r="A157" s="64">
        <f t="shared" si="2"/>
        <v>0</v>
      </c>
      <c r="B157" s="23"/>
      <c r="C157" s="40" t="s">
        <v>97</v>
      </c>
      <c r="D157" s="41"/>
      <c r="E157" s="158" t="s">
        <v>139</v>
      </c>
      <c r="F157" s="159"/>
      <c r="G157" s="159"/>
      <c r="H157" s="159"/>
      <c r="I157" s="160"/>
      <c r="J157" s="70"/>
      <c r="K157" s="70"/>
      <c r="L157" s="70"/>
      <c r="M157" s="71"/>
      <c r="N157" s="71"/>
      <c r="O157" s="72"/>
      <c r="P157" s="65"/>
      <c r="Q157" s="66"/>
      <c r="R157" s="66"/>
      <c r="S157" s="66"/>
      <c r="T157" s="66"/>
      <c r="U157" s="66"/>
      <c r="V157" s="66"/>
      <c r="W157" s="66"/>
      <c r="X157" s="66"/>
      <c r="Y157" s="133">
        <f>SUM(Y158)</f>
        <v>0</v>
      </c>
      <c r="Z157" s="134">
        <f>SUM(Z158)</f>
        <v>1524.96</v>
      </c>
      <c r="AA157" s="67"/>
      <c r="AB157" s="66"/>
      <c r="AC157" s="66"/>
      <c r="AD157" s="66"/>
      <c r="AE157" s="66"/>
      <c r="AF157" s="66"/>
      <c r="AG157" s="66"/>
      <c r="AH157" s="66"/>
      <c r="AI157" s="111"/>
    </row>
    <row r="158" spans="1:35" ht="15.9" customHeight="1" thickBot="1" x14ac:dyDescent="0.35">
      <c r="A158" s="64" t="str">
        <f t="shared" si="2"/>
        <v>A0082</v>
      </c>
      <c r="B158" s="23"/>
      <c r="C158" s="23"/>
      <c r="D158" s="11"/>
      <c r="E158" s="7" t="s">
        <v>140</v>
      </c>
      <c r="F158" s="7"/>
      <c r="G158" s="7"/>
      <c r="H158" s="7"/>
      <c r="I158" s="7"/>
      <c r="J158" s="13"/>
      <c r="K158" s="13"/>
      <c r="L158" s="13"/>
      <c r="M158" s="14"/>
      <c r="N158" s="14"/>
      <c r="O158" s="56"/>
      <c r="P158" s="27" t="s">
        <v>119</v>
      </c>
      <c r="Q158" s="44">
        <v>0</v>
      </c>
      <c r="R158" s="44">
        <v>1500</v>
      </c>
      <c r="S158" s="44">
        <v>0</v>
      </c>
      <c r="T158" s="44">
        <v>1500</v>
      </c>
      <c r="U158" s="44">
        <v>0</v>
      </c>
      <c r="V158" s="44">
        <v>1500</v>
      </c>
      <c r="W158" s="44">
        <v>0</v>
      </c>
      <c r="X158" s="44">
        <v>1500</v>
      </c>
      <c r="Y158" s="86">
        <f>IFERROR(VLOOKUP(A158,'Import Bkhd'!$A$1:$L$347,10,FALSE),"€  0,00")</f>
        <v>0</v>
      </c>
      <c r="Z158" s="116">
        <f>IFERROR(VLOOKUP(A158,'Import Bkhd'!$A$1:$L$347,11,FALSE),"€  0,00")</f>
        <v>1524.96</v>
      </c>
      <c r="AA158" s="45">
        <v>0</v>
      </c>
      <c r="AB158" s="44">
        <v>0</v>
      </c>
      <c r="AC158" s="44">
        <v>0</v>
      </c>
      <c r="AD158" s="44">
        <v>0</v>
      </c>
      <c r="AE158" s="44">
        <v>0</v>
      </c>
      <c r="AF158" s="44">
        <v>0</v>
      </c>
      <c r="AG158" s="44">
        <v>0</v>
      </c>
      <c r="AH158" s="44">
        <v>0</v>
      </c>
    </row>
    <row r="159" spans="1:35" ht="15.9" customHeight="1" thickBot="1" x14ac:dyDescent="0.35">
      <c r="A159" s="64">
        <f t="shared" si="2"/>
        <v>0</v>
      </c>
      <c r="B159" s="23"/>
      <c r="C159" s="40" t="s">
        <v>102</v>
      </c>
      <c r="D159" s="41"/>
      <c r="E159" s="158" t="s">
        <v>121</v>
      </c>
      <c r="F159" s="159"/>
      <c r="G159" s="159"/>
      <c r="H159" s="159"/>
      <c r="I159" s="160"/>
      <c r="J159" s="70"/>
      <c r="K159" s="70"/>
      <c r="L159" s="70"/>
      <c r="M159" s="71"/>
      <c r="N159" s="71"/>
      <c r="O159" s="72"/>
      <c r="P159" s="65"/>
      <c r="Q159" s="66"/>
      <c r="R159" s="66"/>
      <c r="S159" s="66"/>
      <c r="T159" s="66"/>
      <c r="U159" s="66"/>
      <c r="V159" s="66"/>
      <c r="W159" s="66"/>
      <c r="X159" s="66"/>
      <c r="Y159" s="133">
        <f>SUM(Y160:Y163)</f>
        <v>4028.24</v>
      </c>
      <c r="Z159" s="134">
        <f>SUM(Z160:Z163)</f>
        <v>17798.169999999998</v>
      </c>
      <c r="AA159" s="67"/>
      <c r="AB159" s="66"/>
      <c r="AC159" s="66"/>
      <c r="AD159" s="66"/>
      <c r="AE159" s="66"/>
      <c r="AF159" s="66"/>
      <c r="AG159" s="66"/>
      <c r="AH159" s="66"/>
      <c r="AI159" s="111"/>
    </row>
    <row r="160" spans="1:35" ht="15.9" customHeight="1" thickBot="1" x14ac:dyDescent="0.35">
      <c r="A160" s="64" t="str">
        <f t="shared" si="2"/>
        <v>A0083</v>
      </c>
      <c r="B160" s="23"/>
      <c r="C160" s="23"/>
      <c r="D160" s="11"/>
      <c r="E160" s="7" t="s">
        <v>123</v>
      </c>
      <c r="F160" s="7"/>
      <c r="G160" s="7"/>
      <c r="H160" s="7"/>
      <c r="I160" s="7"/>
      <c r="J160" s="13"/>
      <c r="K160" s="13"/>
      <c r="L160" s="13"/>
      <c r="M160" s="14"/>
      <c r="N160" s="14"/>
      <c r="O160" s="56"/>
      <c r="P160" s="27" t="s">
        <v>122</v>
      </c>
      <c r="Q160" s="44">
        <v>0</v>
      </c>
      <c r="R160" s="44">
        <v>6380</v>
      </c>
      <c r="S160" s="44">
        <v>0</v>
      </c>
      <c r="T160" s="44">
        <v>5630</v>
      </c>
      <c r="U160" s="44">
        <v>0</v>
      </c>
      <c r="V160" s="44">
        <v>5630</v>
      </c>
      <c r="W160" s="44">
        <v>0</v>
      </c>
      <c r="X160" s="44">
        <v>5630</v>
      </c>
      <c r="Y160" s="86">
        <f>IFERROR(VLOOKUP(A160,'Import Bkhd'!$A$1:$L$347,10,FALSE),"€  0,00")</f>
        <v>0</v>
      </c>
      <c r="Z160" s="89">
        <f>IFERROR(VLOOKUP(A160,'Import Bkhd'!$A$1:$L$347,11,FALSE),"€  0,00")</f>
        <v>4500</v>
      </c>
      <c r="AA160" s="45">
        <v>0</v>
      </c>
      <c r="AB160" s="44">
        <v>0</v>
      </c>
      <c r="AC160" s="44">
        <v>0</v>
      </c>
      <c r="AD160" s="44">
        <v>0</v>
      </c>
      <c r="AE160" s="44">
        <v>0</v>
      </c>
      <c r="AF160" s="44">
        <v>0</v>
      </c>
      <c r="AG160" s="44">
        <v>0</v>
      </c>
      <c r="AH160" s="44">
        <v>0</v>
      </c>
    </row>
    <row r="161" spans="1:35" ht="15.9" customHeight="1" thickBot="1" x14ac:dyDescent="0.35">
      <c r="A161" s="64" t="str">
        <f t="shared" si="2"/>
        <v>A0084</v>
      </c>
      <c r="B161" s="23"/>
      <c r="C161" s="23"/>
      <c r="D161" s="11"/>
      <c r="E161" s="7" t="s">
        <v>125</v>
      </c>
      <c r="F161" s="7"/>
      <c r="G161" s="7"/>
      <c r="H161" s="7"/>
      <c r="I161" s="7"/>
      <c r="J161" s="13"/>
      <c r="K161" s="13"/>
      <c r="L161" s="13"/>
      <c r="M161" s="14"/>
      <c r="N161" s="14"/>
      <c r="O161" s="56"/>
      <c r="P161" s="27" t="s">
        <v>124</v>
      </c>
      <c r="Q161" s="44">
        <v>0</v>
      </c>
      <c r="R161" s="44">
        <v>6500</v>
      </c>
      <c r="S161" s="44">
        <v>0</v>
      </c>
      <c r="T161" s="44">
        <v>5000</v>
      </c>
      <c r="U161" s="44">
        <v>0</v>
      </c>
      <c r="V161" s="44">
        <v>5000</v>
      </c>
      <c r="W161" s="44">
        <v>0</v>
      </c>
      <c r="X161" s="44">
        <v>5000</v>
      </c>
      <c r="Y161" s="86">
        <f>IFERROR(VLOOKUP(A161,'Import Bkhd'!$A$1:$L$347,10,FALSE),"€  0,00")</f>
        <v>1</v>
      </c>
      <c r="Z161" s="89">
        <f>IFERROR(VLOOKUP(A161,'Import Bkhd'!$A$1:$L$347,11,FALSE),"€  0,00")</f>
        <v>1</v>
      </c>
      <c r="AA161" s="45">
        <v>0</v>
      </c>
      <c r="AB161" s="44">
        <v>0</v>
      </c>
      <c r="AC161" s="44">
        <v>0</v>
      </c>
      <c r="AD161" s="44">
        <v>0</v>
      </c>
      <c r="AE161" s="44">
        <v>0</v>
      </c>
      <c r="AF161" s="44">
        <v>0</v>
      </c>
      <c r="AG161" s="44">
        <v>0</v>
      </c>
      <c r="AH161" s="44">
        <v>0</v>
      </c>
    </row>
    <row r="162" spans="1:35" ht="15.9" customHeight="1" thickBot="1" x14ac:dyDescent="0.35">
      <c r="A162" s="64" t="str">
        <f t="shared" si="2"/>
        <v>A0085</v>
      </c>
      <c r="B162" s="23"/>
      <c r="C162" s="23"/>
      <c r="D162" s="11"/>
      <c r="E162" s="7" t="s">
        <v>441</v>
      </c>
      <c r="F162" s="7"/>
      <c r="G162" s="7"/>
      <c r="H162" s="7"/>
      <c r="I162" s="7"/>
      <c r="J162" s="13"/>
      <c r="K162" s="13"/>
      <c r="L162" s="13"/>
      <c r="M162" s="14"/>
      <c r="N162" s="14"/>
      <c r="O162" s="56"/>
      <c r="P162" s="27" t="s">
        <v>440</v>
      </c>
      <c r="Q162" s="44"/>
      <c r="R162" s="44"/>
      <c r="S162" s="44">
        <v>0</v>
      </c>
      <c r="T162" s="44">
        <v>0</v>
      </c>
      <c r="U162" s="44">
        <v>0</v>
      </c>
      <c r="V162" s="44">
        <v>0</v>
      </c>
      <c r="W162" s="44">
        <v>0</v>
      </c>
      <c r="X162" s="44">
        <v>0</v>
      </c>
      <c r="Y162" s="86">
        <f>IFERROR(VLOOKUP(A162,'Import Bkhd'!$A$1:$L$347,10,FALSE),"€  0,00")</f>
        <v>0</v>
      </c>
      <c r="Z162" s="89">
        <f>IFERROR(VLOOKUP(A162,'Import Bkhd'!$A$1:$L$347,11,FALSE),"€  0,00")</f>
        <v>500</v>
      </c>
      <c r="AA162" s="45"/>
      <c r="AB162" s="44"/>
      <c r="AC162" s="44"/>
      <c r="AD162" s="44"/>
      <c r="AE162" s="44"/>
      <c r="AF162" s="44"/>
      <c r="AG162" s="44"/>
      <c r="AH162" s="44"/>
    </row>
    <row r="163" spans="1:35" ht="15.9" customHeight="1" thickBot="1" x14ac:dyDescent="0.35">
      <c r="A163" s="64" t="str">
        <f t="shared" si="2"/>
        <v>A0102</v>
      </c>
      <c r="B163" s="23"/>
      <c r="C163" s="23"/>
      <c r="D163" s="11"/>
      <c r="E163" s="7" t="s">
        <v>141</v>
      </c>
      <c r="F163" s="7"/>
      <c r="G163" s="7"/>
      <c r="H163" s="7"/>
      <c r="I163" s="7"/>
      <c r="J163" s="13"/>
      <c r="K163" s="13"/>
      <c r="L163" s="13"/>
      <c r="M163" s="14"/>
      <c r="N163" s="14"/>
      <c r="O163" s="56"/>
      <c r="P163" s="27" t="s">
        <v>126</v>
      </c>
      <c r="Q163" s="44">
        <v>0</v>
      </c>
      <c r="R163" s="44">
        <v>3500</v>
      </c>
      <c r="S163" s="44">
        <v>0</v>
      </c>
      <c r="T163" s="44">
        <v>3500</v>
      </c>
      <c r="U163" s="44">
        <v>0</v>
      </c>
      <c r="V163" s="44">
        <v>3500</v>
      </c>
      <c r="W163" s="44">
        <v>0</v>
      </c>
      <c r="X163" s="44">
        <v>3500</v>
      </c>
      <c r="Y163" s="86">
        <f>IFERROR(VLOOKUP(A163,'Import Bkhd'!$A$1:$L$347,10,FALSE),"€  0,00")</f>
        <v>4027.24</v>
      </c>
      <c r="Z163" s="89">
        <f>IFERROR(VLOOKUP(A163,'Import Bkhd'!$A$1:$L$347,11,FALSE),"€  0,00")</f>
        <v>12797.17</v>
      </c>
      <c r="AA163" s="45">
        <v>0</v>
      </c>
      <c r="AB163" s="44">
        <v>0</v>
      </c>
      <c r="AC163" s="44">
        <v>0</v>
      </c>
      <c r="AD163" s="44">
        <v>0</v>
      </c>
      <c r="AE163" s="44">
        <v>0</v>
      </c>
      <c r="AF163" s="44">
        <v>0</v>
      </c>
      <c r="AG163" s="44">
        <v>0</v>
      </c>
      <c r="AH163" s="44">
        <v>0</v>
      </c>
    </row>
    <row r="164" spans="1:35" ht="15.9" customHeight="1" thickBot="1" x14ac:dyDescent="0.35">
      <c r="A164" s="64">
        <f t="shared" si="2"/>
        <v>0</v>
      </c>
      <c r="B164" s="23"/>
      <c r="C164" s="40" t="s">
        <v>116</v>
      </c>
      <c r="D164" s="41"/>
      <c r="E164" s="158" t="s">
        <v>128</v>
      </c>
      <c r="F164" s="159"/>
      <c r="G164" s="159"/>
      <c r="H164" s="159"/>
      <c r="I164" s="160"/>
      <c r="J164" s="70"/>
      <c r="K164" s="70"/>
      <c r="L164" s="70"/>
      <c r="M164" s="71"/>
      <c r="N164" s="71"/>
      <c r="O164" s="72"/>
      <c r="P164" s="65"/>
      <c r="Q164" s="66"/>
      <c r="R164" s="66"/>
      <c r="S164" s="66"/>
      <c r="T164" s="66"/>
      <c r="U164" s="66"/>
      <c r="V164" s="66"/>
      <c r="W164" s="66"/>
      <c r="X164" s="66"/>
      <c r="Y164" s="133">
        <f>SUM(Y165:Y167)</f>
        <v>20483.46</v>
      </c>
      <c r="Z164" s="134">
        <f>SUM(Z165:Z167)</f>
        <v>262985.42</v>
      </c>
      <c r="AA164" s="67"/>
      <c r="AB164" s="66"/>
      <c r="AC164" s="66"/>
      <c r="AD164" s="66"/>
      <c r="AE164" s="66"/>
      <c r="AF164" s="66"/>
      <c r="AG164" s="66"/>
      <c r="AH164" s="66"/>
      <c r="AI164" s="111"/>
    </row>
    <row r="165" spans="1:35" ht="15.9" customHeight="1" thickBot="1" x14ac:dyDescent="0.35">
      <c r="A165" s="64" t="str">
        <f t="shared" si="2"/>
        <v>A0086</v>
      </c>
      <c r="B165" s="23"/>
      <c r="C165" s="23"/>
      <c r="D165" s="11"/>
      <c r="E165" s="7" t="s">
        <v>130</v>
      </c>
      <c r="F165" s="7"/>
      <c r="G165" s="7"/>
      <c r="H165" s="7"/>
      <c r="I165" s="7"/>
      <c r="J165" s="13"/>
      <c r="K165" s="13"/>
      <c r="L165" s="13"/>
      <c r="M165" s="14"/>
      <c r="N165" s="14"/>
      <c r="O165" s="56"/>
      <c r="P165" s="27" t="s">
        <v>129</v>
      </c>
      <c r="Q165" s="44">
        <v>0</v>
      </c>
      <c r="R165" s="44">
        <v>205000</v>
      </c>
      <c r="S165" s="44">
        <v>0</v>
      </c>
      <c r="T165" s="44">
        <v>202000</v>
      </c>
      <c r="U165" s="44">
        <v>0</v>
      </c>
      <c r="V165" s="44">
        <v>202000</v>
      </c>
      <c r="W165" s="44">
        <v>0</v>
      </c>
      <c r="X165" s="44">
        <v>202000</v>
      </c>
      <c r="Y165" s="86">
        <f>IFERROR(VLOOKUP(A165,'Import Bkhd'!$A$1:$L$347,10,FALSE),"€  0,00")</f>
        <v>20483.46</v>
      </c>
      <c r="Z165" s="89">
        <f>IFERROR(VLOOKUP(A165,'Import Bkhd'!$A$1:$L$347,11,FALSE),"€  0,00")</f>
        <v>262985.42</v>
      </c>
      <c r="AA165" s="45">
        <v>0</v>
      </c>
      <c r="AB165" s="44">
        <v>0</v>
      </c>
      <c r="AC165" s="44">
        <v>0</v>
      </c>
      <c r="AD165" s="44">
        <v>0</v>
      </c>
      <c r="AE165" s="44">
        <v>0</v>
      </c>
      <c r="AF165" s="44">
        <v>0</v>
      </c>
      <c r="AG165" s="44">
        <v>0</v>
      </c>
      <c r="AH165" s="44">
        <v>0</v>
      </c>
    </row>
    <row r="166" spans="1:35" ht="15.9" customHeight="1" thickBot="1" x14ac:dyDescent="0.35">
      <c r="A166" s="64" t="str">
        <f t="shared" si="2"/>
        <v>A0092</v>
      </c>
      <c r="B166" s="23"/>
      <c r="C166" s="23"/>
      <c r="D166" s="11"/>
      <c r="E166" s="7" t="s">
        <v>132</v>
      </c>
      <c r="F166" s="7"/>
      <c r="G166" s="7"/>
      <c r="H166" s="7"/>
      <c r="I166" s="7"/>
      <c r="J166" s="11"/>
      <c r="K166" s="11"/>
      <c r="L166" s="11"/>
      <c r="M166" s="12"/>
      <c r="N166" s="12"/>
      <c r="O166" s="55"/>
      <c r="P166" s="27" t="s">
        <v>131</v>
      </c>
      <c r="Q166" s="44">
        <v>0</v>
      </c>
      <c r="R166" s="44">
        <v>0</v>
      </c>
      <c r="S166" s="44">
        <v>0</v>
      </c>
      <c r="T166" s="44">
        <v>0</v>
      </c>
      <c r="U166" s="44">
        <v>0</v>
      </c>
      <c r="V166" s="44">
        <v>0</v>
      </c>
      <c r="W166" s="44">
        <v>0</v>
      </c>
      <c r="X166" s="44">
        <v>0</v>
      </c>
      <c r="Y166" s="86" t="str">
        <f>IFERROR(VLOOKUP(A166,'Import Bkhd'!$A$1:$L$347,10,FALSE),"€  0,00")</f>
        <v>€  0,00</v>
      </c>
      <c r="Z166" s="89" t="str">
        <f>IFERROR(VLOOKUP(A166,'Import Bkhd'!$A$1:$L$347,11,FALSE),"€  0,00")</f>
        <v>€  0,00</v>
      </c>
      <c r="AA166" s="45">
        <v>0</v>
      </c>
      <c r="AB166" s="44">
        <v>0</v>
      </c>
      <c r="AC166" s="44">
        <v>0</v>
      </c>
      <c r="AD166" s="44">
        <v>0</v>
      </c>
      <c r="AE166" s="44">
        <v>0</v>
      </c>
      <c r="AF166" s="44">
        <v>0</v>
      </c>
      <c r="AG166" s="44">
        <v>0</v>
      </c>
      <c r="AH166" s="44">
        <v>0</v>
      </c>
    </row>
    <row r="167" spans="1:35" ht="15.9" customHeight="1" thickBot="1" x14ac:dyDescent="0.35">
      <c r="A167" s="64" t="str">
        <f t="shared" si="2"/>
        <v>A0106</v>
      </c>
      <c r="B167" s="23"/>
      <c r="C167" s="23"/>
      <c r="D167" s="11"/>
      <c r="E167" s="8" t="s">
        <v>147</v>
      </c>
      <c r="F167" s="7"/>
      <c r="G167" s="7"/>
      <c r="H167" s="7"/>
      <c r="I167" s="7"/>
      <c r="J167" s="11"/>
      <c r="K167" s="11"/>
      <c r="L167" s="11"/>
      <c r="M167" s="12"/>
      <c r="N167" s="12"/>
      <c r="O167" s="55"/>
      <c r="P167" s="27" t="s">
        <v>146</v>
      </c>
      <c r="Q167" s="44">
        <v>0</v>
      </c>
      <c r="R167" s="44">
        <v>0</v>
      </c>
      <c r="S167" s="44">
        <v>0</v>
      </c>
      <c r="T167" s="44">
        <v>0</v>
      </c>
      <c r="U167" s="44">
        <v>0</v>
      </c>
      <c r="V167" s="44">
        <v>0</v>
      </c>
      <c r="W167" s="44">
        <v>0</v>
      </c>
      <c r="X167" s="44">
        <v>0</v>
      </c>
      <c r="Y167" s="86" t="str">
        <f>IFERROR(VLOOKUP(A167,'Import Bkhd'!$A$1:$L$347,10,FALSE),"€  0,00")</f>
        <v>€  0,00</v>
      </c>
      <c r="Z167" s="89" t="str">
        <f>IFERROR(VLOOKUP(A167,'Import Bkhd'!$A$1:$L$347,11,FALSE),"€  0,00")</f>
        <v>€  0,00</v>
      </c>
      <c r="AA167" s="45">
        <v>0</v>
      </c>
      <c r="AB167" s="44">
        <v>0</v>
      </c>
      <c r="AC167" s="44">
        <v>0</v>
      </c>
      <c r="AD167" s="44">
        <v>0</v>
      </c>
      <c r="AE167" s="44">
        <v>0</v>
      </c>
      <c r="AF167" s="44">
        <v>0</v>
      </c>
      <c r="AG167" s="44">
        <v>0</v>
      </c>
      <c r="AH167" s="44">
        <v>0</v>
      </c>
    </row>
    <row r="168" spans="1:35" ht="15.9" customHeight="1" thickBot="1" x14ac:dyDescent="0.35">
      <c r="A168" s="64">
        <f t="shared" si="2"/>
        <v>0</v>
      </c>
      <c r="B168" s="23"/>
      <c r="C168" s="40" t="s">
        <v>118</v>
      </c>
      <c r="D168" s="41"/>
      <c r="E168" s="158" t="s">
        <v>133</v>
      </c>
      <c r="F168" s="159"/>
      <c r="G168" s="159"/>
      <c r="H168" s="159"/>
      <c r="I168" s="160"/>
      <c r="J168" s="41"/>
      <c r="K168" s="41"/>
      <c r="L168" s="41"/>
      <c r="M168" s="68"/>
      <c r="N168" s="68"/>
      <c r="O168" s="69"/>
      <c r="P168" s="65"/>
      <c r="Q168" s="66"/>
      <c r="R168" s="66"/>
      <c r="S168" s="66"/>
      <c r="T168" s="66"/>
      <c r="U168" s="66"/>
      <c r="V168" s="66"/>
      <c r="W168" s="66"/>
      <c r="X168" s="66"/>
      <c r="Y168" s="133">
        <f>SUM(Y169)</f>
        <v>0</v>
      </c>
      <c r="Z168" s="132">
        <f>SUM(Z169)</f>
        <v>477.42</v>
      </c>
      <c r="AA168" s="67"/>
      <c r="AB168" s="66"/>
      <c r="AC168" s="66"/>
      <c r="AD168" s="66"/>
      <c r="AE168" s="66"/>
      <c r="AF168" s="66"/>
      <c r="AG168" s="66"/>
      <c r="AH168" s="66"/>
    </row>
    <row r="169" spans="1:35" ht="15.9" customHeight="1" thickBot="1" x14ac:dyDescent="0.35">
      <c r="A169" s="64" t="str">
        <f t="shared" si="2"/>
        <v>A0089</v>
      </c>
      <c r="B169" s="23"/>
      <c r="C169" s="23"/>
      <c r="D169" s="11"/>
      <c r="E169" s="7" t="s">
        <v>135</v>
      </c>
      <c r="F169" s="7"/>
      <c r="G169" s="7"/>
      <c r="H169" s="7"/>
      <c r="I169" s="7"/>
      <c r="J169" s="11"/>
      <c r="K169" s="11"/>
      <c r="L169" s="11"/>
      <c r="M169" s="12"/>
      <c r="N169" s="12"/>
      <c r="O169" s="55"/>
      <c r="P169" s="27" t="s">
        <v>134</v>
      </c>
      <c r="Q169" s="44">
        <v>0</v>
      </c>
      <c r="R169" s="44">
        <v>500</v>
      </c>
      <c r="S169" s="44">
        <v>0</v>
      </c>
      <c r="T169" s="44">
        <v>500</v>
      </c>
      <c r="U169" s="44">
        <v>0</v>
      </c>
      <c r="V169" s="44">
        <v>500</v>
      </c>
      <c r="W169" s="44">
        <v>0</v>
      </c>
      <c r="X169" s="44">
        <v>500</v>
      </c>
      <c r="Y169" s="86">
        <f>IFERROR(VLOOKUP(A169,'Import Bkhd'!$A$1:$L$347,10,FALSE),"€  0,00")</f>
        <v>0</v>
      </c>
      <c r="Z169" s="89">
        <f>IFERROR(VLOOKUP(A169,'Import Bkhd'!$A$1:$L$347,11,FALSE),"€  0,00")</f>
        <v>477.42</v>
      </c>
      <c r="AA169" s="45">
        <v>0</v>
      </c>
      <c r="AB169" s="44">
        <v>0</v>
      </c>
      <c r="AC169" s="44">
        <v>0</v>
      </c>
      <c r="AD169" s="44">
        <v>0</v>
      </c>
      <c r="AE169" s="44">
        <v>0</v>
      </c>
      <c r="AF169" s="44">
        <v>0</v>
      </c>
      <c r="AG169" s="44">
        <v>0</v>
      </c>
      <c r="AH169" s="44">
        <v>0</v>
      </c>
    </row>
    <row r="170" spans="1:35" ht="15.9" customHeight="1" thickBot="1" x14ac:dyDescent="0.35">
      <c r="A170" s="64">
        <f t="shared" si="2"/>
        <v>0</v>
      </c>
      <c r="B170" s="23"/>
      <c r="C170" s="40" t="s">
        <v>120</v>
      </c>
      <c r="D170" s="41"/>
      <c r="E170" s="158" t="s">
        <v>136</v>
      </c>
      <c r="F170" s="159"/>
      <c r="G170" s="159"/>
      <c r="H170" s="159"/>
      <c r="I170" s="160"/>
      <c r="J170" s="41"/>
      <c r="K170" s="41"/>
      <c r="L170" s="41"/>
      <c r="M170" s="68"/>
      <c r="N170" s="68"/>
      <c r="O170" s="69"/>
      <c r="P170" s="65"/>
      <c r="Q170" s="66"/>
      <c r="R170" s="66"/>
      <c r="S170" s="66"/>
      <c r="T170" s="66"/>
      <c r="U170" s="66"/>
      <c r="V170" s="66"/>
      <c r="W170" s="66"/>
      <c r="X170" s="66"/>
      <c r="Y170" s="133">
        <f>SUM(Y171)</f>
        <v>0</v>
      </c>
      <c r="Z170" s="134">
        <f>SUM(Z171)</f>
        <v>0</v>
      </c>
      <c r="AA170" s="67"/>
      <c r="AB170" s="66"/>
      <c r="AC170" s="66"/>
      <c r="AD170" s="66"/>
      <c r="AE170" s="66"/>
      <c r="AF170" s="66"/>
      <c r="AG170" s="66"/>
      <c r="AH170" s="66"/>
      <c r="AI170" s="111"/>
    </row>
    <row r="171" spans="1:35" ht="15.9" customHeight="1" thickBot="1" x14ac:dyDescent="0.35">
      <c r="A171" s="64" t="str">
        <f t="shared" si="2"/>
        <v>A0091</v>
      </c>
      <c r="B171" s="23"/>
      <c r="C171" s="23"/>
      <c r="D171" s="11"/>
      <c r="E171" s="7" t="s">
        <v>138</v>
      </c>
      <c r="F171" s="7"/>
      <c r="G171" s="7"/>
      <c r="H171" s="7"/>
      <c r="I171" s="7"/>
      <c r="J171" s="11"/>
      <c r="K171" s="11"/>
      <c r="L171" s="11"/>
      <c r="M171" s="12"/>
      <c r="N171" s="12"/>
      <c r="O171" s="55"/>
      <c r="P171" s="27" t="s">
        <v>137</v>
      </c>
      <c r="Q171" s="44">
        <v>0</v>
      </c>
      <c r="R171" s="44">
        <v>0</v>
      </c>
      <c r="S171" s="44">
        <v>0</v>
      </c>
      <c r="T171" s="44">
        <v>2000</v>
      </c>
      <c r="U171" s="44">
        <v>0</v>
      </c>
      <c r="V171" s="44">
        <v>2000</v>
      </c>
      <c r="W171" s="44">
        <v>0</v>
      </c>
      <c r="X171" s="44">
        <v>2000</v>
      </c>
      <c r="Y171" s="86" t="str">
        <f>IFERROR(VLOOKUP(A171,'Import Bkhd'!$A$1:$L$347,10,FALSE),"€  0,00")</f>
        <v>€  0,00</v>
      </c>
      <c r="Z171" s="89" t="str">
        <f>IFERROR(VLOOKUP(A171,'Import Bkhd'!$A$1:$L$347,11,FALSE),"€  0,00")</f>
        <v>€  0,00</v>
      </c>
      <c r="AA171" s="45">
        <v>0</v>
      </c>
      <c r="AB171" s="44">
        <v>0</v>
      </c>
      <c r="AC171" s="44">
        <v>0</v>
      </c>
      <c r="AD171" s="44">
        <v>0</v>
      </c>
      <c r="AE171" s="44">
        <v>0</v>
      </c>
      <c r="AF171" s="44">
        <v>0</v>
      </c>
      <c r="AG171" s="44">
        <v>0</v>
      </c>
      <c r="AH171" s="44">
        <v>0</v>
      </c>
    </row>
    <row r="172" spans="1:35" ht="15.9" customHeight="1" thickBot="1" x14ac:dyDescent="0.35">
      <c r="A172" s="64">
        <f t="shared" si="2"/>
        <v>0</v>
      </c>
      <c r="B172" s="23"/>
      <c r="C172" s="40" t="s">
        <v>127</v>
      </c>
      <c r="D172" s="41"/>
      <c r="E172" s="158" t="s">
        <v>143</v>
      </c>
      <c r="F172" s="159"/>
      <c r="G172" s="159"/>
      <c r="H172" s="159"/>
      <c r="I172" s="160"/>
      <c r="J172" s="41"/>
      <c r="K172" s="41"/>
      <c r="L172" s="41"/>
      <c r="M172" s="68"/>
      <c r="N172" s="68"/>
      <c r="O172" s="69"/>
      <c r="P172" s="65"/>
      <c r="Q172" s="66"/>
      <c r="R172" s="66"/>
      <c r="S172" s="66"/>
      <c r="T172" s="66"/>
      <c r="U172" s="66"/>
      <c r="V172" s="66"/>
      <c r="W172" s="66"/>
      <c r="X172" s="66"/>
      <c r="Y172" s="133">
        <f>SUM(Y173:Y174)</f>
        <v>40613.589999999997</v>
      </c>
      <c r="Z172" s="132">
        <f>SUM(Z173:Z174)</f>
        <v>0</v>
      </c>
      <c r="AA172" s="67"/>
      <c r="AB172" s="66"/>
      <c r="AC172" s="66"/>
      <c r="AD172" s="66"/>
      <c r="AE172" s="66"/>
      <c r="AF172" s="66"/>
      <c r="AG172" s="66"/>
      <c r="AH172" s="66"/>
    </row>
    <row r="173" spans="1:35" ht="15.9" customHeight="1" thickBot="1" x14ac:dyDescent="0.35">
      <c r="A173" s="64" t="str">
        <f t="shared" si="2"/>
        <v>A0105</v>
      </c>
      <c r="B173" s="23"/>
      <c r="C173" s="23"/>
      <c r="D173" s="11"/>
      <c r="E173" s="7" t="s">
        <v>145</v>
      </c>
      <c r="F173" s="7"/>
      <c r="G173" s="7"/>
      <c r="H173" s="7"/>
      <c r="I173" s="7"/>
      <c r="J173" s="11"/>
      <c r="K173" s="11"/>
      <c r="L173" s="11"/>
      <c r="M173" s="12"/>
      <c r="N173" s="12"/>
      <c r="O173" s="55"/>
      <c r="P173" s="27" t="s">
        <v>144</v>
      </c>
      <c r="Q173" s="44">
        <v>0</v>
      </c>
      <c r="R173" s="44">
        <v>0</v>
      </c>
      <c r="S173" s="44">
        <v>0</v>
      </c>
      <c r="T173" s="44">
        <v>0</v>
      </c>
      <c r="U173" s="44">
        <v>0</v>
      </c>
      <c r="V173" s="44">
        <v>0</v>
      </c>
      <c r="W173" s="44">
        <v>0</v>
      </c>
      <c r="X173" s="44">
        <v>0</v>
      </c>
      <c r="Y173" s="86">
        <f>IFERROR(VLOOKUP(A173,'Import Bkhd'!$A$1:$L$347,10,FALSE),"€  0,00")</f>
        <v>26212.73</v>
      </c>
      <c r="Z173" s="89">
        <f>IFERROR(VLOOKUP(A173,'Import Bkhd'!$A$1:$L$347,11,FALSE),"€  0,00")</f>
        <v>0</v>
      </c>
      <c r="AA173" s="45">
        <v>0</v>
      </c>
      <c r="AB173" s="44">
        <v>0</v>
      </c>
      <c r="AC173" s="44">
        <v>0</v>
      </c>
      <c r="AD173" s="44">
        <v>0</v>
      </c>
      <c r="AE173" s="44">
        <v>0</v>
      </c>
      <c r="AF173" s="44">
        <v>0</v>
      </c>
      <c r="AG173" s="44">
        <v>0</v>
      </c>
      <c r="AH173" s="44">
        <v>0</v>
      </c>
    </row>
    <row r="174" spans="1:35" ht="15.9" customHeight="1" thickBot="1" x14ac:dyDescent="0.35">
      <c r="A174" s="64" t="str">
        <f t="shared" si="2"/>
        <v>A0104</v>
      </c>
      <c r="B174" s="23"/>
      <c r="C174" s="23"/>
      <c r="D174" s="11"/>
      <c r="E174" s="7" t="s">
        <v>148</v>
      </c>
      <c r="F174" s="7"/>
      <c r="G174" s="7"/>
      <c r="H174" s="7"/>
      <c r="I174" s="7"/>
      <c r="J174" s="11"/>
      <c r="K174" s="11"/>
      <c r="L174" s="11"/>
      <c r="M174" s="12"/>
      <c r="N174" s="12"/>
      <c r="O174" s="55"/>
      <c r="P174" s="27" t="s">
        <v>149</v>
      </c>
      <c r="Q174" s="44">
        <v>5000</v>
      </c>
      <c r="R174" s="44">
        <v>0</v>
      </c>
      <c r="S174" s="44">
        <v>4000</v>
      </c>
      <c r="T174" s="44">
        <v>0</v>
      </c>
      <c r="U174" s="44">
        <v>4000</v>
      </c>
      <c r="V174" s="44">
        <v>0</v>
      </c>
      <c r="W174" s="44">
        <v>4000</v>
      </c>
      <c r="X174" s="44">
        <v>0</v>
      </c>
      <c r="Y174" s="86">
        <f>IFERROR(VLOOKUP(A174,'Import Bkhd'!$A$1:$L$347,10,FALSE),"€  0,00")</f>
        <v>14400.86</v>
      </c>
      <c r="Z174" s="89">
        <f>IFERROR(VLOOKUP(A174,'Import Bkhd'!$A$1:$L$347,11,FALSE),"€  0,00")</f>
        <v>0</v>
      </c>
      <c r="AA174" s="45">
        <v>0</v>
      </c>
      <c r="AB174" s="44">
        <v>0</v>
      </c>
      <c r="AC174" s="44">
        <v>0</v>
      </c>
      <c r="AD174" s="44">
        <v>0</v>
      </c>
      <c r="AE174" s="44">
        <v>0</v>
      </c>
      <c r="AF174" s="44">
        <v>0</v>
      </c>
      <c r="AG174" s="44">
        <v>0</v>
      </c>
      <c r="AH174" s="44">
        <v>0</v>
      </c>
    </row>
    <row r="175" spans="1:35" ht="47.25" customHeight="1" thickBot="1" x14ac:dyDescent="0.35">
      <c r="B175" s="17"/>
      <c r="C175" s="17"/>
      <c r="D175" s="16"/>
      <c r="E175" s="16"/>
      <c r="F175" s="16"/>
      <c r="G175" s="16"/>
      <c r="H175" s="16"/>
      <c r="I175" s="16"/>
      <c r="J175" s="17"/>
      <c r="K175" s="17"/>
      <c r="L175" s="17"/>
      <c r="M175" s="17"/>
      <c r="N175" s="17"/>
      <c r="O175" s="57"/>
      <c r="P175" s="46"/>
      <c r="Q175" s="119">
        <f t="shared" ref="Q175:AF175" si="3">SUM(Q3:Q174)</f>
        <v>327563.48</v>
      </c>
      <c r="R175" s="119">
        <f t="shared" si="3"/>
        <v>341780</v>
      </c>
      <c r="S175" s="119">
        <f t="shared" si="3"/>
        <v>416520</v>
      </c>
      <c r="T175" s="119">
        <f>SUM(T3:T174)</f>
        <v>390730</v>
      </c>
      <c r="U175" s="119">
        <f t="shared" si="3"/>
        <v>416520</v>
      </c>
      <c r="V175" s="119">
        <f t="shared" si="3"/>
        <v>398730</v>
      </c>
      <c r="W175" s="119">
        <f t="shared" si="3"/>
        <v>416520</v>
      </c>
      <c r="X175" s="120">
        <f t="shared" si="3"/>
        <v>390730</v>
      </c>
      <c r="Y175" s="121">
        <f>SUM(Y3+Y14+Y23+Y26+Y36+Y51+Y57+Y68+Y71+Y87+Y97+Y110+Y149)</f>
        <v>564504.77</v>
      </c>
      <c r="Z175" s="122">
        <f>SUM(Z3+Z14+Z23+Z26+Z36+Z51+Z57+Z68+Z71+Z87+Z97+Z110+Z149)</f>
        <v>548868.05999999994</v>
      </c>
      <c r="AA175" s="50">
        <f t="shared" si="3"/>
        <v>0</v>
      </c>
      <c r="AB175" s="25">
        <f t="shared" si="3"/>
        <v>0</v>
      </c>
      <c r="AC175" s="25">
        <f t="shared" si="3"/>
        <v>0</v>
      </c>
      <c r="AD175" s="25">
        <f t="shared" si="3"/>
        <v>0</v>
      </c>
      <c r="AE175" s="25">
        <f t="shared" si="3"/>
        <v>0</v>
      </c>
      <c r="AF175" s="25">
        <f t="shared" si="3"/>
        <v>0</v>
      </c>
      <c r="AG175" s="25">
        <f>SUM(AG3:AG173)</f>
        <v>0</v>
      </c>
      <c r="AH175" s="25">
        <f>SUM(AH3:AH173)</f>
        <v>0</v>
      </c>
      <c r="AI175" s="111"/>
    </row>
    <row r="176" spans="1:35" ht="15" thickTop="1" x14ac:dyDescent="0.3"/>
    <row r="177" spans="8:26" x14ac:dyDescent="0.3">
      <c r="H177" s="142"/>
      <c r="Z177" s="90"/>
    </row>
  </sheetData>
  <autoFilter ref="A2:AH175" xr:uid="{00000000-0001-0000-0000-000000000000}"/>
  <mergeCells count="65">
    <mergeCell ref="E47:I47"/>
    <mergeCell ref="E49:I49"/>
    <mergeCell ref="E87:I87"/>
    <mergeCell ref="E88:I88"/>
    <mergeCell ref="E37:I37"/>
    <mergeCell ref="E43:I43"/>
    <mergeCell ref="E51:I51"/>
    <mergeCell ref="E85:I85"/>
    <mergeCell ref="E63:I63"/>
    <mergeCell ref="E65:I65"/>
    <mergeCell ref="E77:I77"/>
    <mergeCell ref="E72:I72"/>
    <mergeCell ref="E172:I172"/>
    <mergeCell ref="E170:I170"/>
    <mergeCell ref="E168:I168"/>
    <mergeCell ref="E164:I164"/>
    <mergeCell ref="E145:I145"/>
    <mergeCell ref="E141:I141"/>
    <mergeCell ref="E159:I159"/>
    <mergeCell ref="E157:I157"/>
    <mergeCell ref="E150:I150"/>
    <mergeCell ref="E149:I149"/>
    <mergeCell ref="E147:I147"/>
    <mergeCell ref="E143:I143"/>
    <mergeCell ref="E122:I122"/>
    <mergeCell ref="E139:I139"/>
    <mergeCell ref="E133:I133"/>
    <mergeCell ref="E130:I130"/>
    <mergeCell ref="E106:I106"/>
    <mergeCell ref="E128:I128"/>
    <mergeCell ref="E125:I125"/>
    <mergeCell ref="E103:I103"/>
    <mergeCell ref="E98:I98"/>
    <mergeCell ref="E117:I117"/>
    <mergeCell ref="E111:I111"/>
    <mergeCell ref="E110:I110"/>
    <mergeCell ref="E97:I97"/>
    <mergeCell ref="E52:I52"/>
    <mergeCell ref="E57:I57"/>
    <mergeCell ref="E58:I58"/>
    <mergeCell ref="E60:I60"/>
    <mergeCell ref="E68:I68"/>
    <mergeCell ref="E69:I69"/>
    <mergeCell ref="E71:I71"/>
    <mergeCell ref="E79:I79"/>
    <mergeCell ref="E95:I95"/>
    <mergeCell ref="E23:I23"/>
    <mergeCell ref="E24:I24"/>
    <mergeCell ref="E20:I20"/>
    <mergeCell ref="E36:I36"/>
    <mergeCell ref="E26:I26"/>
    <mergeCell ref="E27:I27"/>
    <mergeCell ref="E32:I32"/>
    <mergeCell ref="AA1:AH1"/>
    <mergeCell ref="B1:E1"/>
    <mergeCell ref="J1:M1"/>
    <mergeCell ref="Q1:X1"/>
    <mergeCell ref="E3:I3"/>
    <mergeCell ref="Y1:Z1"/>
    <mergeCell ref="E4:I4"/>
    <mergeCell ref="F1:I1"/>
    <mergeCell ref="E7:I7"/>
    <mergeCell ref="E14:I14"/>
    <mergeCell ref="E15:I15"/>
    <mergeCell ref="E10:I10"/>
  </mergeCells>
  <conditionalFormatting sqref="A1:A1048576">
    <cfRule type="duplicateValues" dxfId="2" priority="1"/>
  </conditionalFormatting>
  <conditionalFormatting sqref="P97:P1048576 P82:P94 P1:P79">
    <cfRule type="duplicateValues" dxfId="1" priority="2"/>
  </conditionalFormatting>
  <conditionalFormatting sqref="P99:P174">
    <cfRule type="duplicateValues" dxfId="0" priority="38"/>
  </conditionalFormatting>
  <pageMargins left="0.23622047244094491" right="0.23622047244094491" top="0.55118110236220474" bottom="0.35433070866141736" header="0.31496062992125984" footer="0.31496062992125984"/>
  <pageSetup paperSize="8" scale="7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10899-729B-4497-BE94-A673CEB05022}">
  <sheetPr>
    <pageSetUpPr fitToPage="1"/>
  </sheetPr>
  <dimension ref="A1:L90"/>
  <sheetViews>
    <sheetView topLeftCell="A43" workbookViewId="0">
      <selection activeCell="L68" sqref="A2:L68"/>
    </sheetView>
  </sheetViews>
  <sheetFormatPr defaultRowHeight="14.4" x14ac:dyDescent="0.3"/>
  <cols>
    <col min="1" max="1" width="8.88671875" style="62"/>
    <col min="3" max="3" width="31.88671875" bestFit="1" customWidth="1"/>
    <col min="4" max="4" width="16.44140625" customWidth="1"/>
    <col min="5" max="9" width="20.6640625" customWidth="1"/>
    <col min="10" max="10" width="10.109375" style="126" bestFit="1" customWidth="1"/>
    <col min="11" max="12" width="10.6640625" style="126" bestFit="1" customWidth="1"/>
  </cols>
  <sheetData>
    <row r="1" spans="1:12" x14ac:dyDescent="0.3">
      <c r="A1" s="62" t="s">
        <v>413</v>
      </c>
      <c r="B1" s="60" t="s">
        <v>376</v>
      </c>
      <c r="C1" s="59" t="s">
        <v>3</v>
      </c>
      <c r="D1" s="59" t="s">
        <v>417</v>
      </c>
      <c r="E1" s="59" t="s">
        <v>418</v>
      </c>
      <c r="F1" s="61" t="s">
        <v>419</v>
      </c>
      <c r="G1" s="59" t="s">
        <v>420</v>
      </c>
      <c r="H1" s="61" t="s">
        <v>421</v>
      </c>
      <c r="I1" s="59" t="s">
        <v>422</v>
      </c>
      <c r="J1" s="123" t="s">
        <v>414</v>
      </c>
      <c r="K1" s="124" t="s">
        <v>415</v>
      </c>
      <c r="L1" s="123" t="s">
        <v>416</v>
      </c>
    </row>
    <row r="2" spans="1:12" x14ac:dyDescent="0.3">
      <c r="A2" s="63" t="str">
        <f>B2</f>
        <v>A0001</v>
      </c>
      <c r="B2" s="141" t="s">
        <v>436</v>
      </c>
      <c r="C2" s="141" t="s">
        <v>437</v>
      </c>
      <c r="D2" s="135">
        <v>148.80000000000001</v>
      </c>
      <c r="E2" s="135">
        <v>148.80000000000001</v>
      </c>
      <c r="F2" s="135">
        <v>0</v>
      </c>
      <c r="G2" s="135">
        <v>0</v>
      </c>
      <c r="H2" s="135">
        <v>0</v>
      </c>
      <c r="J2" s="125">
        <f>D2+F2</f>
        <v>148.80000000000001</v>
      </c>
      <c r="K2" s="125">
        <f>E2+G2</f>
        <v>148.80000000000001</v>
      </c>
      <c r="L2" s="125">
        <f>J2-K2</f>
        <v>0</v>
      </c>
    </row>
    <row r="3" spans="1:12" x14ac:dyDescent="0.3">
      <c r="A3" s="63" t="str">
        <f t="shared" ref="A3:A66" si="0">B3</f>
        <v>A0004</v>
      </c>
      <c r="B3" s="141" t="s">
        <v>193</v>
      </c>
      <c r="C3" s="141" t="s">
        <v>379</v>
      </c>
      <c r="D3" s="135">
        <v>1443</v>
      </c>
      <c r="E3" s="135">
        <v>0</v>
      </c>
      <c r="F3" s="135">
        <v>0</v>
      </c>
      <c r="G3" s="135">
        <v>0</v>
      </c>
      <c r="H3" s="135">
        <v>1443</v>
      </c>
      <c r="J3" s="125">
        <f t="shared" ref="J3:J66" si="1">D3+F3</f>
        <v>1443</v>
      </c>
      <c r="K3" s="125">
        <f t="shared" ref="K3:K66" si="2">E3+G3</f>
        <v>0</v>
      </c>
      <c r="L3" s="125">
        <f t="shared" ref="L3:L66" si="3">J3-K3</f>
        <v>1443</v>
      </c>
    </row>
    <row r="4" spans="1:12" x14ac:dyDescent="0.3">
      <c r="A4" s="63" t="str">
        <f t="shared" si="0"/>
        <v>A0005</v>
      </c>
      <c r="B4" s="141" t="s">
        <v>192</v>
      </c>
      <c r="C4" s="141" t="s">
        <v>380</v>
      </c>
      <c r="D4" s="135">
        <v>560.95000000000005</v>
      </c>
      <c r="E4" s="135">
        <v>0</v>
      </c>
      <c r="F4" s="135">
        <v>330</v>
      </c>
      <c r="G4" s="135">
        <v>0</v>
      </c>
      <c r="H4" s="135">
        <v>890.95</v>
      </c>
      <c r="J4" s="125">
        <f t="shared" si="1"/>
        <v>890.95</v>
      </c>
      <c r="K4" s="125">
        <f t="shared" si="2"/>
        <v>0</v>
      </c>
      <c r="L4" s="125">
        <f t="shared" si="3"/>
        <v>890.95</v>
      </c>
    </row>
    <row r="5" spans="1:12" x14ac:dyDescent="0.3">
      <c r="A5" s="63" t="str">
        <f t="shared" si="0"/>
        <v>A0006</v>
      </c>
      <c r="B5" s="141" t="s">
        <v>279</v>
      </c>
      <c r="C5" s="141" t="s">
        <v>381</v>
      </c>
      <c r="D5" s="135">
        <v>10532.2</v>
      </c>
      <c r="E5" s="135">
        <v>0</v>
      </c>
      <c r="F5" s="135">
        <v>2525.4699999999998</v>
      </c>
      <c r="G5" s="135">
        <v>10.02</v>
      </c>
      <c r="H5" s="135">
        <v>13047.65</v>
      </c>
      <c r="J5" s="125">
        <f t="shared" si="1"/>
        <v>13057.67</v>
      </c>
      <c r="K5" s="125">
        <f t="shared" si="2"/>
        <v>10.02</v>
      </c>
      <c r="L5" s="125">
        <f t="shared" si="3"/>
        <v>13047.65</v>
      </c>
    </row>
    <row r="6" spans="1:12" x14ac:dyDescent="0.3">
      <c r="A6" s="63" t="str">
        <f t="shared" si="0"/>
        <v>A0008</v>
      </c>
      <c r="B6" s="141" t="s">
        <v>382</v>
      </c>
      <c r="C6" s="141" t="s">
        <v>383</v>
      </c>
      <c r="D6" s="135">
        <v>1405.98</v>
      </c>
      <c r="E6" s="135">
        <v>521</v>
      </c>
      <c r="F6" s="135">
        <v>0</v>
      </c>
      <c r="G6" s="135">
        <v>0</v>
      </c>
      <c r="H6" s="135">
        <v>884.98</v>
      </c>
      <c r="J6" s="125">
        <f t="shared" si="1"/>
        <v>1405.98</v>
      </c>
      <c r="K6" s="125">
        <f t="shared" si="2"/>
        <v>521</v>
      </c>
      <c r="L6" s="125">
        <f t="shared" si="3"/>
        <v>884.98</v>
      </c>
    </row>
    <row r="7" spans="1:12" x14ac:dyDescent="0.3">
      <c r="A7" s="63" t="str">
        <f t="shared" si="0"/>
        <v>A0012</v>
      </c>
      <c r="B7" s="141" t="s">
        <v>191</v>
      </c>
      <c r="C7" s="141" t="s">
        <v>384</v>
      </c>
      <c r="D7" s="135">
        <v>79.55</v>
      </c>
      <c r="E7" s="135">
        <v>0</v>
      </c>
      <c r="F7" s="135">
        <v>0</v>
      </c>
      <c r="G7" s="135">
        <v>0</v>
      </c>
      <c r="H7" s="135">
        <v>79.55</v>
      </c>
      <c r="J7" s="125">
        <f t="shared" si="1"/>
        <v>79.55</v>
      </c>
      <c r="K7" s="125">
        <f t="shared" si="2"/>
        <v>0</v>
      </c>
      <c r="L7" s="125">
        <f t="shared" si="3"/>
        <v>79.55</v>
      </c>
    </row>
    <row r="8" spans="1:12" x14ac:dyDescent="0.3">
      <c r="A8" s="63" t="str">
        <f t="shared" si="0"/>
        <v>A0015</v>
      </c>
      <c r="B8" s="141" t="s">
        <v>195</v>
      </c>
      <c r="C8" s="141" t="s">
        <v>385</v>
      </c>
      <c r="D8" s="135">
        <v>374.85</v>
      </c>
      <c r="E8" s="135">
        <v>0</v>
      </c>
      <c r="F8" s="135">
        <v>0</v>
      </c>
      <c r="G8" s="135">
        <v>0</v>
      </c>
      <c r="H8" s="135">
        <v>374.85</v>
      </c>
      <c r="J8" s="125">
        <f t="shared" si="1"/>
        <v>374.85</v>
      </c>
      <c r="K8" s="125">
        <f t="shared" si="2"/>
        <v>0</v>
      </c>
      <c r="L8" s="125">
        <f t="shared" si="3"/>
        <v>374.85</v>
      </c>
    </row>
    <row r="9" spans="1:12" x14ac:dyDescent="0.3">
      <c r="A9" s="63" t="str">
        <f t="shared" si="0"/>
        <v>A0025</v>
      </c>
      <c r="B9" s="141" t="s">
        <v>194</v>
      </c>
      <c r="C9" s="141" t="s">
        <v>386</v>
      </c>
      <c r="D9" s="135">
        <v>9762.64</v>
      </c>
      <c r="E9" s="135">
        <v>0</v>
      </c>
      <c r="F9" s="135">
        <v>0</v>
      </c>
      <c r="G9" s="135">
        <v>0</v>
      </c>
      <c r="H9" s="135">
        <v>9762.64</v>
      </c>
      <c r="J9" s="125">
        <f t="shared" si="1"/>
        <v>9762.64</v>
      </c>
      <c r="K9" s="125">
        <f t="shared" si="2"/>
        <v>0</v>
      </c>
      <c r="L9" s="125">
        <f t="shared" si="3"/>
        <v>9762.64</v>
      </c>
    </row>
    <row r="10" spans="1:12" x14ac:dyDescent="0.3">
      <c r="A10" s="63" t="str">
        <f t="shared" si="0"/>
        <v>A0028</v>
      </c>
      <c r="B10" s="141" t="s">
        <v>189</v>
      </c>
      <c r="C10" s="141" t="s">
        <v>387</v>
      </c>
      <c r="D10" s="135">
        <v>1252.74</v>
      </c>
      <c r="E10" s="135">
        <v>0</v>
      </c>
      <c r="F10" s="135">
        <v>150.56</v>
      </c>
      <c r="G10" s="135">
        <v>0</v>
      </c>
      <c r="H10" s="135">
        <v>1403.3</v>
      </c>
      <c r="J10" s="125">
        <f t="shared" si="1"/>
        <v>1403.3</v>
      </c>
      <c r="K10" s="125">
        <f t="shared" si="2"/>
        <v>0</v>
      </c>
      <c r="L10" s="125">
        <f t="shared" si="3"/>
        <v>1403.3</v>
      </c>
    </row>
    <row r="11" spans="1:12" x14ac:dyDescent="0.3">
      <c r="A11" s="63" t="str">
        <f t="shared" si="0"/>
        <v>A0029</v>
      </c>
      <c r="B11" s="141" t="s">
        <v>23</v>
      </c>
      <c r="C11" s="141" t="s">
        <v>388</v>
      </c>
      <c r="D11" s="135">
        <v>111379.58</v>
      </c>
      <c r="E11" s="135">
        <v>0</v>
      </c>
      <c r="F11" s="135">
        <v>63732.33</v>
      </c>
      <c r="G11" s="135">
        <v>21343.61</v>
      </c>
      <c r="H11" s="135">
        <v>153768.29999999999</v>
      </c>
      <c r="J11" s="125">
        <f t="shared" si="1"/>
        <v>175111.91</v>
      </c>
      <c r="K11" s="125">
        <f t="shared" si="2"/>
        <v>21343.61</v>
      </c>
      <c r="L11" s="125">
        <f t="shared" si="3"/>
        <v>153768.29999999999</v>
      </c>
    </row>
    <row r="12" spans="1:12" x14ac:dyDescent="0.3">
      <c r="A12" s="63" t="str">
        <f t="shared" si="0"/>
        <v>A0030</v>
      </c>
      <c r="B12" s="141" t="s">
        <v>25</v>
      </c>
      <c r="C12" s="141" t="s">
        <v>26</v>
      </c>
      <c r="D12" s="135">
        <v>29886.53</v>
      </c>
      <c r="E12" s="135">
        <v>0</v>
      </c>
      <c r="F12" s="135">
        <v>13144.01</v>
      </c>
      <c r="G12" s="135">
        <v>39.78</v>
      </c>
      <c r="H12" s="135">
        <v>42990.76</v>
      </c>
      <c r="J12" s="125">
        <f t="shared" si="1"/>
        <v>43030.54</v>
      </c>
      <c r="K12" s="125">
        <f t="shared" si="2"/>
        <v>39.78</v>
      </c>
      <c r="L12" s="125">
        <f t="shared" si="3"/>
        <v>42990.76</v>
      </c>
    </row>
    <row r="13" spans="1:12" x14ac:dyDescent="0.3">
      <c r="A13" s="63" t="str">
        <f t="shared" si="0"/>
        <v>A0031</v>
      </c>
      <c r="B13" s="141" t="s">
        <v>32</v>
      </c>
      <c r="C13" s="141" t="s">
        <v>33</v>
      </c>
      <c r="D13" s="135">
        <v>1477.6</v>
      </c>
      <c r="E13" s="135">
        <v>0</v>
      </c>
      <c r="F13" s="135">
        <v>567.14</v>
      </c>
      <c r="G13" s="135">
        <v>0</v>
      </c>
      <c r="H13" s="135">
        <v>2044.74</v>
      </c>
      <c r="J13" s="125">
        <f t="shared" si="1"/>
        <v>2044.7399999999998</v>
      </c>
      <c r="K13" s="125">
        <f t="shared" si="2"/>
        <v>0</v>
      </c>
      <c r="L13" s="125">
        <f t="shared" si="3"/>
        <v>2044.7399999999998</v>
      </c>
    </row>
    <row r="14" spans="1:12" x14ac:dyDescent="0.3">
      <c r="A14" s="63" t="str">
        <f t="shared" si="0"/>
        <v>A0032</v>
      </c>
      <c r="B14" s="141" t="s">
        <v>34</v>
      </c>
      <c r="C14" s="141" t="s">
        <v>35</v>
      </c>
      <c r="D14" s="135">
        <v>1837.55</v>
      </c>
      <c r="E14" s="135">
        <v>0</v>
      </c>
      <c r="F14" s="135">
        <v>610.5</v>
      </c>
      <c r="G14" s="135">
        <v>0</v>
      </c>
      <c r="H14" s="135">
        <v>2448.0500000000002</v>
      </c>
      <c r="J14" s="125">
        <f t="shared" si="1"/>
        <v>2448.0500000000002</v>
      </c>
      <c r="K14" s="125">
        <f t="shared" si="2"/>
        <v>0</v>
      </c>
      <c r="L14" s="125">
        <f t="shared" si="3"/>
        <v>2448.0500000000002</v>
      </c>
    </row>
    <row r="15" spans="1:12" x14ac:dyDescent="0.3">
      <c r="A15" s="63" t="str">
        <f t="shared" si="0"/>
        <v>A0033</v>
      </c>
      <c r="B15" s="141" t="s">
        <v>38</v>
      </c>
      <c r="C15" s="141" t="s">
        <v>389</v>
      </c>
      <c r="D15" s="135">
        <v>1865.84</v>
      </c>
      <c r="E15" s="135">
        <v>280.35000000000002</v>
      </c>
      <c r="F15" s="135">
        <v>1761.23</v>
      </c>
      <c r="G15" s="135">
        <v>0</v>
      </c>
      <c r="H15" s="135">
        <v>3346.72</v>
      </c>
      <c r="J15" s="125">
        <f t="shared" si="1"/>
        <v>3627.0699999999997</v>
      </c>
      <c r="K15" s="125">
        <f t="shared" si="2"/>
        <v>280.35000000000002</v>
      </c>
      <c r="L15" s="125">
        <f t="shared" si="3"/>
        <v>3346.72</v>
      </c>
    </row>
    <row r="16" spans="1:12" x14ac:dyDescent="0.3">
      <c r="A16" s="63" t="str">
        <f t="shared" si="0"/>
        <v>A0034</v>
      </c>
      <c r="B16" s="141" t="s">
        <v>40</v>
      </c>
      <c r="C16" s="141" t="s">
        <v>390</v>
      </c>
      <c r="D16" s="135">
        <v>218.44</v>
      </c>
      <c r="E16" s="135">
        <v>586.84</v>
      </c>
      <c r="F16" s="135">
        <v>0</v>
      </c>
      <c r="G16" s="135">
        <v>0</v>
      </c>
      <c r="H16" s="135">
        <v>-368.4</v>
      </c>
      <c r="J16" s="125">
        <f t="shared" si="1"/>
        <v>218.44</v>
      </c>
      <c r="K16" s="125">
        <f t="shared" si="2"/>
        <v>586.84</v>
      </c>
      <c r="L16" s="125">
        <f t="shared" si="3"/>
        <v>-368.40000000000003</v>
      </c>
    </row>
    <row r="17" spans="1:12" x14ac:dyDescent="0.3">
      <c r="A17" s="63" t="str">
        <f t="shared" si="0"/>
        <v>A0035</v>
      </c>
      <c r="B17" s="141" t="s">
        <v>44</v>
      </c>
      <c r="C17" s="141" t="s">
        <v>45</v>
      </c>
      <c r="D17" s="135">
        <v>2853.12</v>
      </c>
      <c r="E17" s="135">
        <v>0</v>
      </c>
      <c r="F17" s="135">
        <v>750</v>
      </c>
      <c r="G17" s="135">
        <v>0</v>
      </c>
      <c r="H17" s="135">
        <v>3603.12</v>
      </c>
      <c r="J17" s="125">
        <f t="shared" si="1"/>
        <v>3603.12</v>
      </c>
      <c r="K17" s="125">
        <f t="shared" si="2"/>
        <v>0</v>
      </c>
      <c r="L17" s="125">
        <f t="shared" si="3"/>
        <v>3603.12</v>
      </c>
    </row>
    <row r="18" spans="1:12" x14ac:dyDescent="0.3">
      <c r="A18" s="63" t="str">
        <f t="shared" si="0"/>
        <v>A0036</v>
      </c>
      <c r="B18" s="141" t="s">
        <v>46</v>
      </c>
      <c r="C18" s="141" t="s">
        <v>150</v>
      </c>
      <c r="D18" s="135">
        <v>0</v>
      </c>
      <c r="E18" s="135">
        <v>750</v>
      </c>
      <c r="F18" s="135">
        <v>0</v>
      </c>
      <c r="G18" s="135">
        <v>250</v>
      </c>
      <c r="H18" s="135">
        <v>-1000</v>
      </c>
      <c r="J18" s="125">
        <f t="shared" si="1"/>
        <v>0</v>
      </c>
      <c r="K18" s="125">
        <f t="shared" si="2"/>
        <v>1000</v>
      </c>
      <c r="L18" s="125">
        <f t="shared" si="3"/>
        <v>-1000</v>
      </c>
    </row>
    <row r="19" spans="1:12" x14ac:dyDescent="0.3">
      <c r="A19" s="63" t="str">
        <f t="shared" si="0"/>
        <v>A0037</v>
      </c>
      <c r="B19" s="141" t="s">
        <v>49</v>
      </c>
      <c r="C19" s="141" t="s">
        <v>50</v>
      </c>
      <c r="D19" s="135">
        <v>326.12</v>
      </c>
      <c r="E19" s="135">
        <v>0</v>
      </c>
      <c r="F19" s="135">
        <v>0</v>
      </c>
      <c r="G19" s="135">
        <v>0</v>
      </c>
      <c r="H19" s="135">
        <v>326.12</v>
      </c>
      <c r="J19" s="125">
        <f t="shared" si="1"/>
        <v>326.12</v>
      </c>
      <c r="K19" s="125">
        <f t="shared" si="2"/>
        <v>0</v>
      </c>
      <c r="L19" s="125">
        <f t="shared" si="3"/>
        <v>326.12</v>
      </c>
    </row>
    <row r="20" spans="1:12" x14ac:dyDescent="0.3">
      <c r="A20" s="63" t="str">
        <f t="shared" si="0"/>
        <v>A0038</v>
      </c>
      <c r="B20" s="141" t="s">
        <v>52</v>
      </c>
      <c r="C20" s="141" t="s">
        <v>53</v>
      </c>
      <c r="D20" s="135">
        <v>2144.25</v>
      </c>
      <c r="E20" s="135">
        <v>0</v>
      </c>
      <c r="F20" s="135">
        <v>777.75</v>
      </c>
      <c r="G20" s="135">
        <v>0</v>
      </c>
      <c r="H20" s="135">
        <v>2922</v>
      </c>
      <c r="J20" s="125">
        <f t="shared" si="1"/>
        <v>2922</v>
      </c>
      <c r="K20" s="125">
        <f t="shared" si="2"/>
        <v>0</v>
      </c>
      <c r="L20" s="125">
        <f t="shared" si="3"/>
        <v>2922</v>
      </c>
    </row>
    <row r="21" spans="1:12" x14ac:dyDescent="0.3">
      <c r="A21" s="63" t="str">
        <f t="shared" si="0"/>
        <v>A0039</v>
      </c>
      <c r="B21" s="141" t="s">
        <v>198</v>
      </c>
      <c r="C21" s="141" t="s">
        <v>391</v>
      </c>
      <c r="D21" s="135">
        <v>8762.81</v>
      </c>
      <c r="E21" s="135">
        <v>0</v>
      </c>
      <c r="F21" s="135">
        <v>6474.62</v>
      </c>
      <c r="G21" s="135">
        <v>0</v>
      </c>
      <c r="H21" s="135">
        <v>15237.43</v>
      </c>
      <c r="J21" s="125">
        <f t="shared" si="1"/>
        <v>15237.43</v>
      </c>
      <c r="K21" s="125">
        <f t="shared" si="2"/>
        <v>0</v>
      </c>
      <c r="L21" s="125">
        <f t="shared" si="3"/>
        <v>15237.43</v>
      </c>
    </row>
    <row r="22" spans="1:12" x14ac:dyDescent="0.3">
      <c r="A22" s="63" t="str">
        <f t="shared" si="0"/>
        <v>A0040</v>
      </c>
      <c r="B22" s="141" t="s">
        <v>54</v>
      </c>
      <c r="C22" s="141" t="s">
        <v>55</v>
      </c>
      <c r="D22" s="135">
        <v>281.81</v>
      </c>
      <c r="E22" s="135">
        <v>0</v>
      </c>
      <c r="F22" s="135">
        <v>19.82</v>
      </c>
      <c r="G22" s="135">
        <v>0</v>
      </c>
      <c r="H22" s="135">
        <v>301.63</v>
      </c>
      <c r="J22" s="125">
        <f t="shared" si="1"/>
        <v>301.63</v>
      </c>
      <c r="K22" s="125">
        <f t="shared" si="2"/>
        <v>0</v>
      </c>
      <c r="L22" s="125">
        <f t="shared" si="3"/>
        <v>301.63</v>
      </c>
    </row>
    <row r="23" spans="1:12" x14ac:dyDescent="0.3">
      <c r="A23" s="63" t="str">
        <f t="shared" si="0"/>
        <v>A0042</v>
      </c>
      <c r="B23" s="141" t="s">
        <v>60</v>
      </c>
      <c r="C23" s="141" t="s">
        <v>61</v>
      </c>
      <c r="D23" s="135">
        <v>4651.12</v>
      </c>
      <c r="E23" s="135">
        <v>301.72000000000003</v>
      </c>
      <c r="F23" s="135">
        <v>1400.67</v>
      </c>
      <c r="G23" s="135">
        <v>0</v>
      </c>
      <c r="H23" s="135">
        <v>5750.07</v>
      </c>
      <c r="J23" s="125">
        <f t="shared" si="1"/>
        <v>6051.79</v>
      </c>
      <c r="K23" s="125">
        <f t="shared" si="2"/>
        <v>301.72000000000003</v>
      </c>
      <c r="L23" s="125">
        <f t="shared" si="3"/>
        <v>5750.07</v>
      </c>
    </row>
    <row r="24" spans="1:12" x14ac:dyDescent="0.3">
      <c r="A24" s="63" t="str">
        <f t="shared" si="0"/>
        <v>A0043</v>
      </c>
      <c r="B24" s="141" t="s">
        <v>64</v>
      </c>
      <c r="C24" s="141" t="s">
        <v>392</v>
      </c>
      <c r="D24" s="135">
        <v>1241.01</v>
      </c>
      <c r="E24" s="135">
        <v>0</v>
      </c>
      <c r="F24" s="135">
        <v>133.51</v>
      </c>
      <c r="G24" s="135">
        <v>0</v>
      </c>
      <c r="H24" s="135">
        <v>1374.52</v>
      </c>
      <c r="J24" s="125">
        <f t="shared" si="1"/>
        <v>1374.52</v>
      </c>
      <c r="K24" s="125">
        <f t="shared" si="2"/>
        <v>0</v>
      </c>
      <c r="L24" s="125">
        <f t="shared" si="3"/>
        <v>1374.52</v>
      </c>
    </row>
    <row r="25" spans="1:12" x14ac:dyDescent="0.3">
      <c r="A25" s="63" t="str">
        <f t="shared" si="0"/>
        <v>A0045</v>
      </c>
      <c r="B25" s="141" t="s">
        <v>66</v>
      </c>
      <c r="C25" s="141" t="s">
        <v>67</v>
      </c>
      <c r="D25" s="135">
        <v>4826.18</v>
      </c>
      <c r="E25" s="135">
        <v>0</v>
      </c>
      <c r="F25" s="135">
        <v>988.39</v>
      </c>
      <c r="G25" s="135">
        <v>0</v>
      </c>
      <c r="H25" s="135">
        <v>5814.57</v>
      </c>
      <c r="J25" s="125">
        <f t="shared" si="1"/>
        <v>5814.5700000000006</v>
      </c>
      <c r="K25" s="125">
        <f t="shared" si="2"/>
        <v>0</v>
      </c>
      <c r="L25" s="125">
        <f t="shared" si="3"/>
        <v>5814.5700000000006</v>
      </c>
    </row>
    <row r="26" spans="1:12" x14ac:dyDescent="0.3">
      <c r="A26" s="63" t="str">
        <f t="shared" si="0"/>
        <v>A0049</v>
      </c>
      <c r="B26" s="141" t="s">
        <v>76</v>
      </c>
      <c r="C26" s="141" t="s">
        <v>77</v>
      </c>
      <c r="D26" s="135">
        <v>377.96</v>
      </c>
      <c r="E26" s="135">
        <v>0</v>
      </c>
      <c r="F26" s="135">
        <v>54</v>
      </c>
      <c r="G26" s="135">
        <v>0</v>
      </c>
      <c r="H26" s="135">
        <v>431.96</v>
      </c>
      <c r="J26" s="125">
        <f t="shared" si="1"/>
        <v>431.96</v>
      </c>
      <c r="K26" s="125">
        <f t="shared" si="2"/>
        <v>0</v>
      </c>
      <c r="L26" s="125">
        <f t="shared" si="3"/>
        <v>431.96</v>
      </c>
    </row>
    <row r="27" spans="1:12" x14ac:dyDescent="0.3">
      <c r="A27" s="63" t="str">
        <f t="shared" si="0"/>
        <v>A0051</v>
      </c>
      <c r="B27" s="141" t="s">
        <v>80</v>
      </c>
      <c r="C27" s="141" t="s">
        <v>81</v>
      </c>
      <c r="D27" s="135">
        <v>307.19</v>
      </c>
      <c r="E27" s="135">
        <v>0</v>
      </c>
      <c r="F27" s="135">
        <v>193.03</v>
      </c>
      <c r="G27" s="135">
        <v>0</v>
      </c>
      <c r="H27" s="135">
        <v>500.22</v>
      </c>
      <c r="J27" s="125">
        <f t="shared" si="1"/>
        <v>500.22</v>
      </c>
      <c r="K27" s="125">
        <f t="shared" si="2"/>
        <v>0</v>
      </c>
      <c r="L27" s="125">
        <f t="shared" si="3"/>
        <v>500.22</v>
      </c>
    </row>
    <row r="28" spans="1:12" x14ac:dyDescent="0.3">
      <c r="A28" s="63" t="str">
        <f t="shared" si="0"/>
        <v>A0052</v>
      </c>
      <c r="B28" s="141" t="s">
        <v>82</v>
      </c>
      <c r="C28" s="141" t="s">
        <v>83</v>
      </c>
      <c r="D28" s="135">
        <v>1239.9000000000001</v>
      </c>
      <c r="E28" s="135">
        <v>50</v>
      </c>
      <c r="F28" s="135">
        <v>432.14</v>
      </c>
      <c r="G28" s="135">
        <v>35</v>
      </c>
      <c r="H28" s="135">
        <v>1587.04</v>
      </c>
      <c r="J28" s="125">
        <f t="shared" si="1"/>
        <v>1672.04</v>
      </c>
      <c r="K28" s="125">
        <f t="shared" si="2"/>
        <v>85</v>
      </c>
      <c r="L28" s="125">
        <f t="shared" si="3"/>
        <v>1587.04</v>
      </c>
    </row>
    <row r="29" spans="1:12" x14ac:dyDescent="0.3">
      <c r="A29" s="63" t="str">
        <f t="shared" si="0"/>
        <v>A0053</v>
      </c>
      <c r="B29" s="141" t="s">
        <v>438</v>
      </c>
      <c r="C29" s="141" t="s">
        <v>439</v>
      </c>
      <c r="D29" s="135">
        <v>0</v>
      </c>
      <c r="E29" s="135">
        <v>0</v>
      </c>
      <c r="F29" s="135">
        <v>1115.05</v>
      </c>
      <c r="G29" s="135">
        <v>0</v>
      </c>
      <c r="H29" s="135">
        <v>1115.05</v>
      </c>
      <c r="J29" s="125">
        <f t="shared" si="1"/>
        <v>1115.05</v>
      </c>
      <c r="K29" s="125">
        <f t="shared" si="2"/>
        <v>0</v>
      </c>
      <c r="L29" s="125">
        <f t="shared" si="3"/>
        <v>1115.05</v>
      </c>
    </row>
    <row r="30" spans="1:12" x14ac:dyDescent="0.3">
      <c r="A30" s="63" t="str">
        <f t="shared" si="0"/>
        <v>A0056</v>
      </c>
      <c r="B30" s="141" t="s">
        <v>88</v>
      </c>
      <c r="C30" s="141" t="s">
        <v>89</v>
      </c>
      <c r="D30" s="135">
        <v>1265.45</v>
      </c>
      <c r="E30" s="135">
        <v>0</v>
      </c>
      <c r="F30" s="135">
        <v>45</v>
      </c>
      <c r="G30" s="135">
        <v>0</v>
      </c>
      <c r="H30" s="135">
        <v>1310.45</v>
      </c>
      <c r="J30" s="125">
        <f t="shared" si="1"/>
        <v>1310.45</v>
      </c>
      <c r="K30" s="125">
        <f t="shared" si="2"/>
        <v>0</v>
      </c>
      <c r="L30" s="125">
        <f t="shared" si="3"/>
        <v>1310.45</v>
      </c>
    </row>
    <row r="31" spans="1:12" x14ac:dyDescent="0.3">
      <c r="A31" s="63" t="str">
        <f t="shared" si="0"/>
        <v>A0059</v>
      </c>
      <c r="B31" s="141" t="s">
        <v>273</v>
      </c>
      <c r="C31" s="141" t="s">
        <v>393</v>
      </c>
      <c r="D31" s="135">
        <v>400</v>
      </c>
      <c r="E31" s="135">
        <v>0</v>
      </c>
      <c r="F31" s="135">
        <v>0</v>
      </c>
      <c r="G31" s="135">
        <v>0</v>
      </c>
      <c r="H31" s="135">
        <v>400</v>
      </c>
      <c r="J31" s="125">
        <f t="shared" si="1"/>
        <v>400</v>
      </c>
      <c r="K31" s="125">
        <f t="shared" si="2"/>
        <v>0</v>
      </c>
      <c r="L31" s="125">
        <f t="shared" si="3"/>
        <v>400</v>
      </c>
    </row>
    <row r="32" spans="1:12" x14ac:dyDescent="0.3">
      <c r="A32" s="63" t="str">
        <f t="shared" si="0"/>
        <v>A0065</v>
      </c>
      <c r="B32" s="141" t="s">
        <v>394</v>
      </c>
      <c r="C32" s="141" t="s">
        <v>395</v>
      </c>
      <c r="D32" s="135">
        <v>20376.88</v>
      </c>
      <c r="E32" s="135">
        <v>0</v>
      </c>
      <c r="F32" s="135">
        <v>79123.13</v>
      </c>
      <c r="G32" s="135">
        <v>0</v>
      </c>
      <c r="H32" s="135">
        <v>99500.01</v>
      </c>
      <c r="J32" s="125">
        <f t="shared" si="1"/>
        <v>99500.010000000009</v>
      </c>
      <c r="K32" s="125">
        <f t="shared" si="2"/>
        <v>0</v>
      </c>
      <c r="L32" s="125">
        <f t="shared" si="3"/>
        <v>99500.010000000009</v>
      </c>
    </row>
    <row r="33" spans="1:12" x14ac:dyDescent="0.3">
      <c r="A33" s="63" t="str">
        <f t="shared" si="0"/>
        <v>A0066</v>
      </c>
      <c r="B33" s="141" t="s">
        <v>95</v>
      </c>
      <c r="C33" s="141" t="s">
        <v>396</v>
      </c>
      <c r="D33" s="135">
        <v>2991.48</v>
      </c>
      <c r="E33" s="135">
        <v>0</v>
      </c>
      <c r="F33" s="135">
        <v>0</v>
      </c>
      <c r="G33" s="135">
        <v>0</v>
      </c>
      <c r="H33" s="135">
        <v>2991.48</v>
      </c>
      <c r="J33" s="125">
        <f t="shared" si="1"/>
        <v>2991.48</v>
      </c>
      <c r="K33" s="125">
        <f t="shared" si="2"/>
        <v>0</v>
      </c>
      <c r="L33" s="125">
        <f t="shared" si="3"/>
        <v>2991.48</v>
      </c>
    </row>
    <row r="34" spans="1:12" x14ac:dyDescent="0.3">
      <c r="A34" s="63" t="str">
        <f t="shared" si="0"/>
        <v>A0068</v>
      </c>
      <c r="B34" s="141" t="s">
        <v>99</v>
      </c>
      <c r="C34" s="141" t="s">
        <v>100</v>
      </c>
      <c r="D34" s="135">
        <v>235.66</v>
      </c>
      <c r="E34" s="135">
        <v>1.07</v>
      </c>
      <c r="F34" s="135">
        <v>231.82</v>
      </c>
      <c r="G34" s="135">
        <v>171.27</v>
      </c>
      <c r="H34" s="135">
        <v>295.14</v>
      </c>
      <c r="J34" s="125">
        <f t="shared" si="1"/>
        <v>467.48</v>
      </c>
      <c r="K34" s="125">
        <f t="shared" si="2"/>
        <v>172.34</v>
      </c>
      <c r="L34" s="125">
        <f t="shared" si="3"/>
        <v>295.14</v>
      </c>
    </row>
    <row r="35" spans="1:12" x14ac:dyDescent="0.3">
      <c r="A35" s="63" t="str">
        <f t="shared" si="0"/>
        <v>A0069</v>
      </c>
      <c r="B35" s="141" t="s">
        <v>103</v>
      </c>
      <c r="C35" s="141" t="s">
        <v>431</v>
      </c>
      <c r="D35" s="135">
        <v>0</v>
      </c>
      <c r="E35" s="135">
        <v>13800</v>
      </c>
      <c r="F35" s="135">
        <v>0</v>
      </c>
      <c r="G35" s="135">
        <v>0</v>
      </c>
      <c r="H35" s="135">
        <v>-13800</v>
      </c>
      <c r="J35" s="125">
        <f t="shared" si="1"/>
        <v>0</v>
      </c>
      <c r="K35" s="125">
        <f t="shared" si="2"/>
        <v>13800</v>
      </c>
      <c r="L35" s="125">
        <f t="shared" si="3"/>
        <v>-13800</v>
      </c>
    </row>
    <row r="36" spans="1:12" x14ac:dyDescent="0.3">
      <c r="A36" s="63" t="str">
        <f t="shared" si="0"/>
        <v>A0070</v>
      </c>
      <c r="B36" s="141" t="s">
        <v>105</v>
      </c>
      <c r="C36" s="141" t="s">
        <v>432</v>
      </c>
      <c r="D36" s="135">
        <v>175</v>
      </c>
      <c r="E36" s="135">
        <v>1925</v>
      </c>
      <c r="F36" s="135">
        <v>875</v>
      </c>
      <c r="G36" s="135">
        <v>0</v>
      </c>
      <c r="H36" s="135">
        <v>-875</v>
      </c>
      <c r="J36" s="125">
        <f t="shared" si="1"/>
        <v>1050</v>
      </c>
      <c r="K36" s="125">
        <f t="shared" si="2"/>
        <v>1925</v>
      </c>
      <c r="L36" s="125">
        <f t="shared" si="3"/>
        <v>-875</v>
      </c>
    </row>
    <row r="37" spans="1:12" x14ac:dyDescent="0.3">
      <c r="A37" s="63" t="str">
        <f t="shared" si="0"/>
        <v>A0071</v>
      </c>
      <c r="B37" s="141" t="s">
        <v>107</v>
      </c>
      <c r="C37" s="141" t="s">
        <v>433</v>
      </c>
      <c r="D37" s="135">
        <v>0</v>
      </c>
      <c r="E37" s="135">
        <v>450</v>
      </c>
      <c r="F37" s="135">
        <v>0</v>
      </c>
      <c r="G37" s="135">
        <v>0</v>
      </c>
      <c r="H37" s="135">
        <v>-450</v>
      </c>
      <c r="J37" s="125">
        <f t="shared" si="1"/>
        <v>0</v>
      </c>
      <c r="K37" s="125">
        <f t="shared" si="2"/>
        <v>450</v>
      </c>
      <c r="L37" s="125">
        <f t="shared" si="3"/>
        <v>-450</v>
      </c>
    </row>
    <row r="38" spans="1:12" x14ac:dyDescent="0.3">
      <c r="A38" s="63" t="str">
        <f t="shared" si="0"/>
        <v>A0072</v>
      </c>
      <c r="B38" s="141" t="s">
        <v>109</v>
      </c>
      <c r="C38" s="141" t="s">
        <v>397</v>
      </c>
      <c r="D38" s="135">
        <v>486</v>
      </c>
      <c r="E38" s="135">
        <v>324</v>
      </c>
      <c r="F38" s="135">
        <v>0</v>
      </c>
      <c r="G38" s="135">
        <v>0</v>
      </c>
      <c r="H38" s="135">
        <v>162</v>
      </c>
      <c r="J38" s="125">
        <f t="shared" si="1"/>
        <v>486</v>
      </c>
      <c r="K38" s="125">
        <f t="shared" si="2"/>
        <v>324</v>
      </c>
      <c r="L38" s="125">
        <f t="shared" si="3"/>
        <v>162</v>
      </c>
    </row>
    <row r="39" spans="1:12" x14ac:dyDescent="0.3">
      <c r="A39" s="63" t="str">
        <f t="shared" si="0"/>
        <v>A0073</v>
      </c>
      <c r="B39" s="141" t="s">
        <v>110</v>
      </c>
      <c r="C39" s="141" t="s">
        <v>434</v>
      </c>
      <c r="D39" s="135">
        <v>250</v>
      </c>
      <c r="E39" s="135">
        <v>23440</v>
      </c>
      <c r="F39" s="135">
        <v>0</v>
      </c>
      <c r="G39" s="135">
        <v>150</v>
      </c>
      <c r="H39" s="135">
        <v>-23340</v>
      </c>
      <c r="J39" s="125">
        <f t="shared" si="1"/>
        <v>250</v>
      </c>
      <c r="K39" s="125">
        <f t="shared" si="2"/>
        <v>23590</v>
      </c>
      <c r="L39" s="125">
        <f t="shared" si="3"/>
        <v>-23340</v>
      </c>
    </row>
    <row r="40" spans="1:12" x14ac:dyDescent="0.3">
      <c r="A40" s="63" t="str">
        <f t="shared" si="0"/>
        <v>A0074</v>
      </c>
      <c r="B40" s="141" t="s">
        <v>112</v>
      </c>
      <c r="C40" s="141" t="s">
        <v>113</v>
      </c>
      <c r="D40" s="135">
        <v>170</v>
      </c>
      <c r="E40" s="135">
        <v>4005</v>
      </c>
      <c r="F40" s="135">
        <v>20</v>
      </c>
      <c r="G40" s="135">
        <v>9420</v>
      </c>
      <c r="H40" s="135">
        <v>-13235</v>
      </c>
      <c r="J40" s="125">
        <f t="shared" si="1"/>
        <v>190</v>
      </c>
      <c r="K40" s="125">
        <f t="shared" si="2"/>
        <v>13425</v>
      </c>
      <c r="L40" s="125">
        <f t="shared" si="3"/>
        <v>-13235</v>
      </c>
    </row>
    <row r="41" spans="1:12" x14ac:dyDescent="0.3">
      <c r="A41" s="63" t="str">
        <f t="shared" si="0"/>
        <v>A0075</v>
      </c>
      <c r="B41" s="141" t="s">
        <v>114</v>
      </c>
      <c r="C41" s="141" t="s">
        <v>115</v>
      </c>
      <c r="D41" s="135">
        <v>0</v>
      </c>
      <c r="E41" s="135">
        <v>690</v>
      </c>
      <c r="F41" s="135">
        <v>0</v>
      </c>
      <c r="G41" s="135">
        <v>110</v>
      </c>
      <c r="H41" s="135">
        <v>-800</v>
      </c>
      <c r="J41" s="125">
        <f t="shared" si="1"/>
        <v>0</v>
      </c>
      <c r="K41" s="125">
        <f t="shared" si="2"/>
        <v>800</v>
      </c>
      <c r="L41" s="125">
        <f t="shared" si="3"/>
        <v>-800</v>
      </c>
    </row>
    <row r="42" spans="1:12" x14ac:dyDescent="0.3">
      <c r="A42" s="63" t="str">
        <f t="shared" si="0"/>
        <v>A0076</v>
      </c>
      <c r="B42" s="141" t="s">
        <v>398</v>
      </c>
      <c r="C42" s="141" t="s">
        <v>399</v>
      </c>
      <c r="D42" s="135">
        <v>0</v>
      </c>
      <c r="E42" s="135">
        <v>2765</v>
      </c>
      <c r="F42" s="135">
        <v>0</v>
      </c>
      <c r="G42" s="135">
        <v>1255</v>
      </c>
      <c r="H42" s="135">
        <v>-4020</v>
      </c>
      <c r="J42" s="125">
        <f t="shared" si="1"/>
        <v>0</v>
      </c>
      <c r="K42" s="125">
        <f t="shared" si="2"/>
        <v>4020</v>
      </c>
      <c r="L42" s="125">
        <f t="shared" si="3"/>
        <v>-4020</v>
      </c>
    </row>
    <row r="43" spans="1:12" x14ac:dyDescent="0.3">
      <c r="A43" s="63" t="str">
        <f t="shared" si="0"/>
        <v>A0077</v>
      </c>
      <c r="B43" s="141" t="s">
        <v>117</v>
      </c>
      <c r="C43" s="141" t="s">
        <v>400</v>
      </c>
      <c r="D43" s="135">
        <v>1709.24</v>
      </c>
      <c r="E43" s="135">
        <v>1714.5</v>
      </c>
      <c r="F43" s="135">
        <v>1752</v>
      </c>
      <c r="G43" s="135">
        <v>1400</v>
      </c>
      <c r="H43" s="135">
        <v>346.74</v>
      </c>
      <c r="J43" s="125">
        <f t="shared" si="1"/>
        <v>3461.24</v>
      </c>
      <c r="K43" s="125">
        <f t="shared" si="2"/>
        <v>3114.5</v>
      </c>
      <c r="L43" s="125">
        <f t="shared" si="3"/>
        <v>346.73999999999978</v>
      </c>
    </row>
    <row r="44" spans="1:12" x14ac:dyDescent="0.3">
      <c r="A44" s="63" t="str">
        <f t="shared" si="0"/>
        <v>A0082</v>
      </c>
      <c r="B44" s="141" t="s">
        <v>119</v>
      </c>
      <c r="C44" s="141" t="s">
        <v>401</v>
      </c>
      <c r="D44" s="135">
        <v>0</v>
      </c>
      <c r="E44" s="135">
        <v>1524.96</v>
      </c>
      <c r="F44" s="135">
        <v>0</v>
      </c>
      <c r="G44" s="135">
        <v>0</v>
      </c>
      <c r="H44" s="135">
        <v>-1524.96</v>
      </c>
      <c r="J44" s="125">
        <f t="shared" si="1"/>
        <v>0</v>
      </c>
      <c r="K44" s="125">
        <f t="shared" si="2"/>
        <v>1524.96</v>
      </c>
      <c r="L44" s="125">
        <f t="shared" si="3"/>
        <v>-1524.96</v>
      </c>
    </row>
    <row r="45" spans="1:12" x14ac:dyDescent="0.3">
      <c r="A45" s="63" t="str">
        <f t="shared" si="0"/>
        <v>A0083</v>
      </c>
      <c r="B45" s="141" t="s">
        <v>122</v>
      </c>
      <c r="C45" s="141" t="s">
        <v>123</v>
      </c>
      <c r="D45" s="135">
        <v>0</v>
      </c>
      <c r="E45" s="135">
        <v>4500</v>
      </c>
      <c r="F45" s="135">
        <v>0</v>
      </c>
      <c r="G45" s="135">
        <v>0</v>
      </c>
      <c r="H45" s="135">
        <v>-4500</v>
      </c>
      <c r="J45" s="125">
        <f t="shared" si="1"/>
        <v>0</v>
      </c>
      <c r="K45" s="125">
        <f t="shared" si="2"/>
        <v>4500</v>
      </c>
      <c r="L45" s="125">
        <f t="shared" si="3"/>
        <v>-4500</v>
      </c>
    </row>
    <row r="46" spans="1:12" x14ac:dyDescent="0.3">
      <c r="A46" s="63" t="str">
        <f t="shared" si="0"/>
        <v>A0084</v>
      </c>
      <c r="B46" s="141" t="s">
        <v>124</v>
      </c>
      <c r="C46" s="141" t="s">
        <v>125</v>
      </c>
      <c r="D46" s="135">
        <v>1</v>
      </c>
      <c r="E46" s="135">
        <v>1</v>
      </c>
      <c r="F46" s="135">
        <v>0</v>
      </c>
      <c r="G46" s="135">
        <v>0</v>
      </c>
      <c r="H46" s="135">
        <v>0</v>
      </c>
      <c r="J46" s="125">
        <f t="shared" si="1"/>
        <v>1</v>
      </c>
      <c r="K46" s="125">
        <f t="shared" si="2"/>
        <v>1</v>
      </c>
      <c r="L46" s="125">
        <f t="shared" si="3"/>
        <v>0</v>
      </c>
    </row>
    <row r="47" spans="1:12" x14ac:dyDescent="0.3">
      <c r="A47" s="63" t="str">
        <f t="shared" si="0"/>
        <v>A0085</v>
      </c>
      <c r="B47" s="141" t="s">
        <v>440</v>
      </c>
      <c r="C47" s="141" t="s">
        <v>441</v>
      </c>
      <c r="D47" s="135">
        <v>0</v>
      </c>
      <c r="E47" s="135">
        <v>500</v>
      </c>
      <c r="F47" s="135">
        <v>0</v>
      </c>
      <c r="G47" s="135">
        <v>0</v>
      </c>
      <c r="H47" s="135">
        <v>-500</v>
      </c>
      <c r="J47" s="125">
        <f t="shared" si="1"/>
        <v>0</v>
      </c>
      <c r="K47" s="125">
        <f t="shared" si="2"/>
        <v>500</v>
      </c>
      <c r="L47" s="125">
        <f t="shared" si="3"/>
        <v>-500</v>
      </c>
    </row>
    <row r="48" spans="1:12" x14ac:dyDescent="0.3">
      <c r="A48" s="63" t="str">
        <f t="shared" si="0"/>
        <v>A0086</v>
      </c>
      <c r="B48" s="141" t="s">
        <v>129</v>
      </c>
      <c r="C48" s="141" t="s">
        <v>130</v>
      </c>
      <c r="D48" s="135">
        <v>0</v>
      </c>
      <c r="E48" s="135">
        <v>210118.41</v>
      </c>
      <c r="F48" s="135">
        <v>20483.46</v>
      </c>
      <c r="G48" s="135">
        <v>52867.01</v>
      </c>
      <c r="H48" s="135">
        <v>-242501.96</v>
      </c>
      <c r="J48" s="125">
        <f t="shared" si="1"/>
        <v>20483.46</v>
      </c>
      <c r="K48" s="125">
        <f t="shared" si="2"/>
        <v>262985.42</v>
      </c>
      <c r="L48" s="125">
        <f t="shared" si="3"/>
        <v>-242501.96</v>
      </c>
    </row>
    <row r="49" spans="1:12" x14ac:dyDescent="0.3">
      <c r="A49" s="63" t="str">
        <f t="shared" si="0"/>
        <v>A0087</v>
      </c>
      <c r="B49" s="141" t="s">
        <v>276</v>
      </c>
      <c r="C49" s="141" t="s">
        <v>402</v>
      </c>
      <c r="D49" s="135">
        <v>0</v>
      </c>
      <c r="E49" s="135">
        <v>40000</v>
      </c>
      <c r="F49" s="135">
        <v>40000</v>
      </c>
      <c r="G49" s="135">
        <v>87500</v>
      </c>
      <c r="H49" s="135">
        <v>-87500</v>
      </c>
      <c r="J49" s="125">
        <f t="shared" si="1"/>
        <v>40000</v>
      </c>
      <c r="K49" s="125">
        <f t="shared" si="2"/>
        <v>127500</v>
      </c>
      <c r="L49" s="125">
        <f t="shared" si="3"/>
        <v>-87500</v>
      </c>
    </row>
    <row r="50" spans="1:12" x14ac:dyDescent="0.3">
      <c r="A50" s="63" t="str">
        <f t="shared" si="0"/>
        <v>A0088</v>
      </c>
      <c r="B50" s="141" t="s">
        <v>403</v>
      </c>
      <c r="C50" s="141" t="s">
        <v>200</v>
      </c>
      <c r="D50" s="135">
        <v>0</v>
      </c>
      <c r="E50" s="135">
        <v>5016.74</v>
      </c>
      <c r="F50" s="135">
        <v>5520.01</v>
      </c>
      <c r="G50" s="135">
        <v>460</v>
      </c>
      <c r="H50" s="135">
        <v>43.27</v>
      </c>
      <c r="J50" s="125">
        <f t="shared" si="1"/>
        <v>5520.01</v>
      </c>
      <c r="K50" s="125">
        <f t="shared" si="2"/>
        <v>5476.74</v>
      </c>
      <c r="L50" s="125">
        <f t="shared" si="3"/>
        <v>43.270000000000437</v>
      </c>
    </row>
    <row r="51" spans="1:12" x14ac:dyDescent="0.3">
      <c r="A51" s="63" t="str">
        <f t="shared" si="0"/>
        <v>A0089</v>
      </c>
      <c r="B51" s="141" t="s">
        <v>134</v>
      </c>
      <c r="C51" s="141" t="s">
        <v>135</v>
      </c>
      <c r="D51" s="135">
        <v>0</v>
      </c>
      <c r="E51" s="135">
        <v>476.74</v>
      </c>
      <c r="F51" s="135">
        <v>0</v>
      </c>
      <c r="G51" s="135">
        <v>0.68</v>
      </c>
      <c r="H51" s="135">
        <v>-477.42</v>
      </c>
      <c r="J51" s="125">
        <f t="shared" si="1"/>
        <v>0</v>
      </c>
      <c r="K51" s="125">
        <f t="shared" si="2"/>
        <v>477.42</v>
      </c>
      <c r="L51" s="125">
        <f t="shared" si="3"/>
        <v>-477.42</v>
      </c>
    </row>
    <row r="52" spans="1:12" x14ac:dyDescent="0.3">
      <c r="A52" s="63" t="str">
        <f t="shared" si="0"/>
        <v>A0090</v>
      </c>
      <c r="B52" s="141" t="s">
        <v>47</v>
      </c>
      <c r="C52" s="141" t="s">
        <v>48</v>
      </c>
      <c r="D52" s="135">
        <v>59.12</v>
      </c>
      <c r="E52" s="135">
        <v>0</v>
      </c>
      <c r="F52" s="135">
        <v>366.85</v>
      </c>
      <c r="G52" s="135">
        <v>0</v>
      </c>
      <c r="H52" s="135">
        <v>425.97</v>
      </c>
      <c r="J52" s="125">
        <f t="shared" si="1"/>
        <v>425.97</v>
      </c>
      <c r="K52" s="125">
        <f t="shared" si="2"/>
        <v>0</v>
      </c>
      <c r="L52" s="125">
        <f t="shared" si="3"/>
        <v>425.97</v>
      </c>
    </row>
    <row r="53" spans="1:12" x14ac:dyDescent="0.3">
      <c r="A53" s="63" t="str">
        <f t="shared" si="0"/>
        <v>A0093</v>
      </c>
      <c r="B53" s="141" t="s">
        <v>27</v>
      </c>
      <c r="C53" s="141" t="s">
        <v>404</v>
      </c>
      <c r="D53" s="135">
        <v>627.5</v>
      </c>
      <c r="E53" s="135">
        <v>0</v>
      </c>
      <c r="F53" s="135">
        <v>210.3</v>
      </c>
      <c r="G53" s="135">
        <v>0</v>
      </c>
      <c r="H53" s="135">
        <v>837.8</v>
      </c>
      <c r="J53" s="125">
        <f t="shared" si="1"/>
        <v>837.8</v>
      </c>
      <c r="K53" s="125">
        <f t="shared" si="2"/>
        <v>0</v>
      </c>
      <c r="L53" s="125">
        <f t="shared" si="3"/>
        <v>837.8</v>
      </c>
    </row>
    <row r="54" spans="1:12" x14ac:dyDescent="0.3">
      <c r="A54" s="63" t="str">
        <f t="shared" si="0"/>
        <v>A0094</v>
      </c>
      <c r="B54" s="141" t="s">
        <v>29</v>
      </c>
      <c r="C54" s="141" t="s">
        <v>405</v>
      </c>
      <c r="D54" s="135">
        <v>0</v>
      </c>
      <c r="E54" s="135">
        <v>253.81</v>
      </c>
      <c r="F54" s="135">
        <v>0</v>
      </c>
      <c r="G54" s="135">
        <v>103.84</v>
      </c>
      <c r="H54" s="135">
        <v>-357.65</v>
      </c>
      <c r="J54" s="125">
        <f t="shared" si="1"/>
        <v>0</v>
      </c>
      <c r="K54" s="125">
        <f t="shared" si="2"/>
        <v>357.65</v>
      </c>
      <c r="L54" s="125">
        <f t="shared" si="3"/>
        <v>-357.65</v>
      </c>
    </row>
    <row r="55" spans="1:12" x14ac:dyDescent="0.3">
      <c r="A55" s="63" t="str">
        <f t="shared" si="0"/>
        <v>A0096</v>
      </c>
      <c r="B55" s="141" t="s">
        <v>56</v>
      </c>
      <c r="C55" s="141" t="s">
        <v>57</v>
      </c>
      <c r="D55" s="135">
        <v>402.4</v>
      </c>
      <c r="E55" s="135">
        <v>0</v>
      </c>
      <c r="F55" s="135">
        <v>81.5</v>
      </c>
      <c r="G55" s="135">
        <v>0</v>
      </c>
      <c r="H55" s="135">
        <v>483.9</v>
      </c>
      <c r="J55" s="125">
        <f t="shared" si="1"/>
        <v>483.9</v>
      </c>
      <c r="K55" s="125">
        <f t="shared" si="2"/>
        <v>0</v>
      </c>
      <c r="L55" s="125">
        <f t="shared" si="3"/>
        <v>483.9</v>
      </c>
    </row>
    <row r="56" spans="1:12" x14ac:dyDescent="0.3">
      <c r="A56" s="63" t="str">
        <f t="shared" si="0"/>
        <v>A0097</v>
      </c>
      <c r="B56" s="141" t="s">
        <v>275</v>
      </c>
      <c r="C56" s="141" t="s">
        <v>406</v>
      </c>
      <c r="D56" s="135">
        <v>1516.22</v>
      </c>
      <c r="E56" s="135">
        <v>4015</v>
      </c>
      <c r="F56" s="135">
        <v>35653.24</v>
      </c>
      <c r="G56" s="135">
        <v>39713.79</v>
      </c>
      <c r="H56" s="135">
        <v>-6559.33</v>
      </c>
      <c r="J56" s="125">
        <f t="shared" si="1"/>
        <v>37169.46</v>
      </c>
      <c r="K56" s="125">
        <f t="shared" si="2"/>
        <v>43728.79</v>
      </c>
      <c r="L56" s="125">
        <f t="shared" si="3"/>
        <v>-6559.3300000000017</v>
      </c>
    </row>
    <row r="57" spans="1:12" x14ac:dyDescent="0.3">
      <c r="A57" s="63" t="str">
        <f t="shared" si="0"/>
        <v>A0099</v>
      </c>
      <c r="B57" s="141" t="s">
        <v>201</v>
      </c>
      <c r="C57" s="141" t="s">
        <v>435</v>
      </c>
      <c r="D57" s="135">
        <v>1800</v>
      </c>
      <c r="E57" s="135">
        <v>0</v>
      </c>
      <c r="F57" s="135">
        <v>0</v>
      </c>
      <c r="G57" s="135">
        <v>0</v>
      </c>
      <c r="H57" s="135">
        <v>1800</v>
      </c>
      <c r="J57" s="125">
        <f t="shared" si="1"/>
        <v>1800</v>
      </c>
      <c r="K57" s="125">
        <f t="shared" si="2"/>
        <v>0</v>
      </c>
      <c r="L57" s="125">
        <f t="shared" si="3"/>
        <v>1800</v>
      </c>
    </row>
    <row r="58" spans="1:12" x14ac:dyDescent="0.3">
      <c r="A58" s="63" t="str">
        <f t="shared" si="0"/>
        <v>A0102</v>
      </c>
      <c r="B58" s="141" t="s">
        <v>126</v>
      </c>
      <c r="C58" s="141" t="s">
        <v>407</v>
      </c>
      <c r="D58" s="135">
        <v>0</v>
      </c>
      <c r="E58" s="135">
        <v>4027.24</v>
      </c>
      <c r="F58" s="135">
        <v>4027.24</v>
      </c>
      <c r="G58" s="135">
        <v>8769.93</v>
      </c>
      <c r="H58" s="135">
        <v>-8769.93</v>
      </c>
      <c r="J58" s="125">
        <f t="shared" si="1"/>
        <v>4027.24</v>
      </c>
      <c r="K58" s="125">
        <f t="shared" si="2"/>
        <v>12797.17</v>
      </c>
      <c r="L58" s="125">
        <f t="shared" si="3"/>
        <v>-8769.93</v>
      </c>
    </row>
    <row r="59" spans="1:12" x14ac:dyDescent="0.3">
      <c r="A59" s="63" t="str">
        <f t="shared" si="0"/>
        <v>A0104</v>
      </c>
      <c r="B59" s="141" t="s">
        <v>149</v>
      </c>
      <c r="C59" s="141" t="s">
        <v>148</v>
      </c>
      <c r="D59" s="135">
        <v>0</v>
      </c>
      <c r="E59" s="135">
        <v>0</v>
      </c>
      <c r="F59" s="135">
        <v>14400.86</v>
      </c>
      <c r="G59" s="135">
        <v>0</v>
      </c>
      <c r="H59" s="135">
        <v>14400.86</v>
      </c>
      <c r="J59" s="125">
        <f t="shared" si="1"/>
        <v>14400.86</v>
      </c>
      <c r="K59" s="125">
        <f t="shared" si="2"/>
        <v>0</v>
      </c>
      <c r="L59" s="125">
        <f t="shared" si="3"/>
        <v>14400.86</v>
      </c>
    </row>
    <row r="60" spans="1:12" x14ac:dyDescent="0.3">
      <c r="A60" s="63" t="str">
        <f t="shared" si="0"/>
        <v>A0105</v>
      </c>
      <c r="B60" s="141" t="s">
        <v>144</v>
      </c>
      <c r="C60" s="141" t="s">
        <v>145</v>
      </c>
      <c r="D60" s="135">
        <v>0</v>
      </c>
      <c r="E60" s="135">
        <v>0</v>
      </c>
      <c r="F60" s="135">
        <v>26212.73</v>
      </c>
      <c r="G60" s="135">
        <v>0</v>
      </c>
      <c r="H60" s="135">
        <v>26212.73</v>
      </c>
      <c r="J60" s="125">
        <f t="shared" si="1"/>
        <v>26212.73</v>
      </c>
      <c r="K60" s="125">
        <f t="shared" si="2"/>
        <v>0</v>
      </c>
      <c r="L60" s="125">
        <f t="shared" si="3"/>
        <v>26212.73</v>
      </c>
    </row>
    <row r="61" spans="1:12" x14ac:dyDescent="0.3">
      <c r="A61" s="63" t="str">
        <f t="shared" si="0"/>
        <v>A0111</v>
      </c>
      <c r="B61" s="141" t="s">
        <v>151</v>
      </c>
      <c r="C61" s="141" t="s">
        <v>152</v>
      </c>
      <c r="D61" s="135">
        <v>826.49</v>
      </c>
      <c r="E61" s="135">
        <v>0</v>
      </c>
      <c r="F61" s="135">
        <v>622.22</v>
      </c>
      <c r="G61" s="135">
        <v>0</v>
      </c>
      <c r="H61" s="135">
        <v>1448.71</v>
      </c>
      <c r="J61" s="125">
        <f t="shared" si="1"/>
        <v>1448.71</v>
      </c>
      <c r="K61" s="125">
        <f t="shared" si="2"/>
        <v>0</v>
      </c>
      <c r="L61" s="125">
        <f t="shared" si="3"/>
        <v>1448.71</v>
      </c>
    </row>
    <row r="62" spans="1:12" x14ac:dyDescent="0.3">
      <c r="A62" s="63" t="str">
        <f t="shared" si="0"/>
        <v>A0122</v>
      </c>
      <c r="B62" s="141" t="s">
        <v>257</v>
      </c>
      <c r="C62" s="141" t="s">
        <v>243</v>
      </c>
      <c r="D62" s="135">
        <v>141.75</v>
      </c>
      <c r="E62" s="135">
        <v>0</v>
      </c>
      <c r="F62" s="135">
        <v>0</v>
      </c>
      <c r="G62" s="135">
        <v>0</v>
      </c>
      <c r="H62" s="135">
        <v>141.75</v>
      </c>
      <c r="J62" s="125">
        <f t="shared" si="1"/>
        <v>141.75</v>
      </c>
      <c r="K62" s="125">
        <f t="shared" si="2"/>
        <v>0</v>
      </c>
      <c r="L62" s="125">
        <f t="shared" si="3"/>
        <v>141.75</v>
      </c>
    </row>
    <row r="63" spans="1:12" x14ac:dyDescent="0.3">
      <c r="A63" s="63" t="str">
        <f t="shared" si="0"/>
        <v>A0125</v>
      </c>
      <c r="B63" s="141" t="s">
        <v>260</v>
      </c>
      <c r="C63" s="141" t="s">
        <v>442</v>
      </c>
      <c r="D63" s="135">
        <v>0</v>
      </c>
      <c r="E63" s="135">
        <v>0</v>
      </c>
      <c r="F63" s="135">
        <v>500</v>
      </c>
      <c r="G63" s="135">
        <v>0</v>
      </c>
      <c r="H63" s="135">
        <v>500</v>
      </c>
      <c r="J63" s="125">
        <f t="shared" si="1"/>
        <v>500</v>
      </c>
      <c r="K63" s="125">
        <f t="shared" si="2"/>
        <v>0</v>
      </c>
      <c r="L63" s="125">
        <f t="shared" si="3"/>
        <v>500</v>
      </c>
    </row>
    <row r="64" spans="1:12" x14ac:dyDescent="0.3">
      <c r="A64" s="63" t="str">
        <f t="shared" si="0"/>
        <v>A0130</v>
      </c>
      <c r="B64" s="141" t="s">
        <v>264</v>
      </c>
      <c r="C64" s="141" t="s">
        <v>408</v>
      </c>
      <c r="D64" s="135">
        <v>100</v>
      </c>
      <c r="E64" s="135">
        <v>0</v>
      </c>
      <c r="F64" s="135">
        <v>0</v>
      </c>
      <c r="G64" s="135">
        <v>0</v>
      </c>
      <c r="H64" s="135">
        <v>100</v>
      </c>
      <c r="J64" s="125">
        <f t="shared" si="1"/>
        <v>100</v>
      </c>
      <c r="K64" s="125">
        <f t="shared" si="2"/>
        <v>0</v>
      </c>
      <c r="L64" s="125">
        <f t="shared" si="3"/>
        <v>100</v>
      </c>
    </row>
    <row r="65" spans="1:12" x14ac:dyDescent="0.3">
      <c r="A65" s="63" t="str">
        <f t="shared" si="0"/>
        <v>A0133</v>
      </c>
      <c r="B65" s="141" t="s">
        <v>267</v>
      </c>
      <c r="C65" s="141" t="s">
        <v>222</v>
      </c>
      <c r="D65" s="135">
        <v>2716.52</v>
      </c>
      <c r="E65" s="135">
        <v>0</v>
      </c>
      <c r="F65" s="135">
        <v>19.600000000000001</v>
      </c>
      <c r="G65" s="135">
        <v>1208.82</v>
      </c>
      <c r="H65" s="135">
        <v>1527.3</v>
      </c>
      <c r="J65" s="125">
        <f t="shared" si="1"/>
        <v>2736.12</v>
      </c>
      <c r="K65" s="125">
        <f t="shared" si="2"/>
        <v>1208.82</v>
      </c>
      <c r="L65" s="125">
        <f t="shared" si="3"/>
        <v>1527.3</v>
      </c>
    </row>
    <row r="66" spans="1:12" x14ac:dyDescent="0.3">
      <c r="A66" s="63" t="str">
        <f t="shared" si="0"/>
        <v>A0134</v>
      </c>
      <c r="B66" s="141" t="s">
        <v>268</v>
      </c>
      <c r="C66" s="141" t="s">
        <v>409</v>
      </c>
      <c r="D66" s="135">
        <v>1397</v>
      </c>
      <c r="E66" s="135">
        <v>0</v>
      </c>
      <c r="F66" s="135">
        <v>0</v>
      </c>
      <c r="G66" s="135">
        <v>0</v>
      </c>
      <c r="H66" s="135">
        <v>1397</v>
      </c>
      <c r="J66" s="125">
        <f t="shared" si="1"/>
        <v>1397</v>
      </c>
      <c r="K66" s="125">
        <f t="shared" si="2"/>
        <v>0</v>
      </c>
      <c r="L66" s="125">
        <f t="shared" si="3"/>
        <v>1397</v>
      </c>
    </row>
    <row r="67" spans="1:12" x14ac:dyDescent="0.3">
      <c r="A67" s="63" t="str">
        <f t="shared" ref="A67:A68" si="4">B67</f>
        <v>A0135</v>
      </c>
      <c r="B67" s="141" t="s">
        <v>270</v>
      </c>
      <c r="C67" s="141" t="s">
        <v>443</v>
      </c>
      <c r="D67" s="135">
        <v>0</v>
      </c>
      <c r="E67" s="135">
        <v>0</v>
      </c>
      <c r="F67" s="135">
        <v>284.10000000000002</v>
      </c>
      <c r="G67" s="135">
        <v>0</v>
      </c>
      <c r="H67" s="135">
        <v>284.10000000000002</v>
      </c>
      <c r="J67" s="125">
        <f t="shared" ref="J67:J90" si="5">D67+F67</f>
        <v>284.10000000000002</v>
      </c>
      <c r="K67" s="125">
        <f t="shared" ref="K67:K90" si="6">E67+G67</f>
        <v>0</v>
      </c>
      <c r="L67" s="125">
        <f t="shared" ref="L67:L90" si="7">J67-K67</f>
        <v>284.10000000000002</v>
      </c>
    </row>
    <row r="68" spans="1:12" x14ac:dyDescent="0.3">
      <c r="A68" s="63" t="str">
        <f t="shared" si="4"/>
        <v>A0137</v>
      </c>
      <c r="B68" s="141" t="s">
        <v>272</v>
      </c>
      <c r="C68" s="141" t="s">
        <v>410</v>
      </c>
      <c r="D68" s="135">
        <v>1554.06</v>
      </c>
      <c r="E68" s="135">
        <v>1872.13</v>
      </c>
      <c r="F68" s="135">
        <v>476</v>
      </c>
      <c r="G68" s="135">
        <v>0</v>
      </c>
      <c r="H68" s="135">
        <v>157.93</v>
      </c>
      <c r="J68" s="125">
        <f t="shared" si="5"/>
        <v>2030.06</v>
      </c>
      <c r="K68" s="125">
        <f t="shared" si="6"/>
        <v>1872.13</v>
      </c>
      <c r="L68" s="125">
        <f t="shared" si="7"/>
        <v>157.92999999999984</v>
      </c>
    </row>
    <row r="69" spans="1:12" x14ac:dyDescent="0.3">
      <c r="J69" s="125">
        <f t="shared" si="5"/>
        <v>0</v>
      </c>
      <c r="K69" s="125">
        <f t="shared" si="6"/>
        <v>0</v>
      </c>
      <c r="L69" s="125">
        <f t="shared" si="7"/>
        <v>0</v>
      </c>
    </row>
    <row r="70" spans="1:12" x14ac:dyDescent="0.3">
      <c r="J70" s="125">
        <f t="shared" si="5"/>
        <v>0</v>
      </c>
      <c r="K70" s="125">
        <f t="shared" si="6"/>
        <v>0</v>
      </c>
      <c r="L70" s="125">
        <f t="shared" si="7"/>
        <v>0</v>
      </c>
    </row>
    <row r="71" spans="1:12" x14ac:dyDescent="0.3">
      <c r="J71" s="125">
        <f t="shared" si="5"/>
        <v>0</v>
      </c>
      <c r="K71" s="125">
        <f t="shared" si="6"/>
        <v>0</v>
      </c>
      <c r="L71" s="125">
        <f t="shared" si="7"/>
        <v>0</v>
      </c>
    </row>
    <row r="72" spans="1:12" x14ac:dyDescent="0.3">
      <c r="J72" s="125">
        <f t="shared" si="5"/>
        <v>0</v>
      </c>
      <c r="K72" s="125">
        <f t="shared" si="6"/>
        <v>0</v>
      </c>
      <c r="L72" s="125">
        <f t="shared" si="7"/>
        <v>0</v>
      </c>
    </row>
    <row r="73" spans="1:12" x14ac:dyDescent="0.3">
      <c r="J73" s="125">
        <f t="shared" si="5"/>
        <v>0</v>
      </c>
      <c r="K73" s="125">
        <f t="shared" si="6"/>
        <v>0</v>
      </c>
      <c r="L73" s="125">
        <f t="shared" si="7"/>
        <v>0</v>
      </c>
    </row>
    <row r="74" spans="1:12" x14ac:dyDescent="0.3">
      <c r="J74" s="125">
        <f t="shared" si="5"/>
        <v>0</v>
      </c>
      <c r="K74" s="125">
        <f t="shared" si="6"/>
        <v>0</v>
      </c>
      <c r="L74" s="125">
        <f t="shared" si="7"/>
        <v>0</v>
      </c>
    </row>
    <row r="75" spans="1:12" x14ac:dyDescent="0.3">
      <c r="J75" s="125">
        <f t="shared" si="5"/>
        <v>0</v>
      </c>
      <c r="K75" s="125">
        <f t="shared" si="6"/>
        <v>0</v>
      </c>
      <c r="L75" s="125">
        <f t="shared" si="7"/>
        <v>0</v>
      </c>
    </row>
    <row r="76" spans="1:12" x14ac:dyDescent="0.3">
      <c r="J76" s="125">
        <f t="shared" si="5"/>
        <v>0</v>
      </c>
      <c r="K76" s="125">
        <f t="shared" si="6"/>
        <v>0</v>
      </c>
      <c r="L76" s="125">
        <f t="shared" si="7"/>
        <v>0</v>
      </c>
    </row>
    <row r="77" spans="1:12" x14ac:dyDescent="0.3">
      <c r="J77" s="125">
        <f t="shared" si="5"/>
        <v>0</v>
      </c>
      <c r="K77" s="125">
        <f t="shared" si="6"/>
        <v>0</v>
      </c>
      <c r="L77" s="125">
        <f t="shared" si="7"/>
        <v>0</v>
      </c>
    </row>
    <row r="78" spans="1:12" x14ac:dyDescent="0.3">
      <c r="J78" s="125">
        <f t="shared" si="5"/>
        <v>0</v>
      </c>
      <c r="K78" s="125">
        <f t="shared" si="6"/>
        <v>0</v>
      </c>
      <c r="L78" s="125">
        <f t="shared" si="7"/>
        <v>0</v>
      </c>
    </row>
    <row r="79" spans="1:12" x14ac:dyDescent="0.3">
      <c r="J79" s="125">
        <f t="shared" si="5"/>
        <v>0</v>
      </c>
      <c r="K79" s="125">
        <f t="shared" si="6"/>
        <v>0</v>
      </c>
      <c r="L79" s="125">
        <f t="shared" si="7"/>
        <v>0</v>
      </c>
    </row>
    <row r="80" spans="1:12" x14ac:dyDescent="0.3">
      <c r="J80" s="125">
        <f t="shared" si="5"/>
        <v>0</v>
      </c>
      <c r="K80" s="125">
        <f t="shared" si="6"/>
        <v>0</v>
      </c>
      <c r="L80" s="125">
        <f t="shared" si="7"/>
        <v>0</v>
      </c>
    </row>
    <row r="81" spans="10:12" x14ac:dyDescent="0.3">
      <c r="J81" s="125">
        <f t="shared" si="5"/>
        <v>0</v>
      </c>
      <c r="K81" s="125">
        <f t="shared" si="6"/>
        <v>0</v>
      </c>
      <c r="L81" s="125">
        <f t="shared" si="7"/>
        <v>0</v>
      </c>
    </row>
    <row r="82" spans="10:12" x14ac:dyDescent="0.3">
      <c r="J82" s="125">
        <f t="shared" si="5"/>
        <v>0</v>
      </c>
      <c r="K82" s="125">
        <f t="shared" si="6"/>
        <v>0</v>
      </c>
      <c r="L82" s="125">
        <f t="shared" si="7"/>
        <v>0</v>
      </c>
    </row>
    <row r="83" spans="10:12" x14ac:dyDescent="0.3">
      <c r="J83" s="125">
        <f t="shared" si="5"/>
        <v>0</v>
      </c>
      <c r="K83" s="125">
        <f t="shared" si="6"/>
        <v>0</v>
      </c>
      <c r="L83" s="125">
        <f t="shared" si="7"/>
        <v>0</v>
      </c>
    </row>
    <row r="84" spans="10:12" x14ac:dyDescent="0.3">
      <c r="J84" s="125">
        <f t="shared" si="5"/>
        <v>0</v>
      </c>
      <c r="K84" s="125">
        <f t="shared" si="6"/>
        <v>0</v>
      </c>
      <c r="L84" s="125">
        <f t="shared" si="7"/>
        <v>0</v>
      </c>
    </row>
    <row r="85" spans="10:12" x14ac:dyDescent="0.3">
      <c r="J85" s="125">
        <f t="shared" si="5"/>
        <v>0</v>
      </c>
      <c r="K85" s="125">
        <f t="shared" si="6"/>
        <v>0</v>
      </c>
      <c r="L85" s="125">
        <f t="shared" si="7"/>
        <v>0</v>
      </c>
    </row>
    <row r="86" spans="10:12" x14ac:dyDescent="0.3">
      <c r="J86" s="125">
        <f t="shared" si="5"/>
        <v>0</v>
      </c>
      <c r="K86" s="125">
        <f t="shared" si="6"/>
        <v>0</v>
      </c>
      <c r="L86" s="125">
        <f t="shared" si="7"/>
        <v>0</v>
      </c>
    </row>
    <row r="87" spans="10:12" x14ac:dyDescent="0.3">
      <c r="J87" s="125">
        <f t="shared" si="5"/>
        <v>0</v>
      </c>
      <c r="K87" s="125">
        <f t="shared" si="6"/>
        <v>0</v>
      </c>
      <c r="L87" s="125">
        <f t="shared" si="7"/>
        <v>0</v>
      </c>
    </row>
    <row r="88" spans="10:12" x14ac:dyDescent="0.3">
      <c r="J88" s="125">
        <f t="shared" si="5"/>
        <v>0</v>
      </c>
      <c r="K88" s="125">
        <f t="shared" si="6"/>
        <v>0</v>
      </c>
      <c r="L88" s="125">
        <f t="shared" si="7"/>
        <v>0</v>
      </c>
    </row>
    <row r="89" spans="10:12" x14ac:dyDescent="0.3">
      <c r="J89" s="125">
        <f t="shared" si="5"/>
        <v>0</v>
      </c>
      <c r="K89" s="125">
        <f t="shared" si="6"/>
        <v>0</v>
      </c>
      <c r="L89" s="125">
        <f t="shared" si="7"/>
        <v>0</v>
      </c>
    </row>
    <row r="90" spans="10:12" x14ac:dyDescent="0.3">
      <c r="J90" s="125">
        <f t="shared" si="5"/>
        <v>0</v>
      </c>
      <c r="K90" s="125">
        <f t="shared" si="6"/>
        <v>0</v>
      </c>
      <c r="L90" s="125">
        <f t="shared" si="7"/>
        <v>0</v>
      </c>
    </row>
  </sheetData>
  <autoFilter ref="A1:L52" xr:uid="{A8810899-729B-4497-BE94-A673CEB05022}"/>
  <pageMargins left="0.7" right="0.7" top="0.75" bottom="0.75" header="0.3" footer="0.3"/>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38F4-1F6E-45D5-956D-313C68B28DEA}">
  <dimension ref="A1:K74"/>
  <sheetViews>
    <sheetView topLeftCell="A47" zoomScale="130" zoomScaleNormal="130" workbookViewId="0">
      <selection activeCell="F51" sqref="F51"/>
    </sheetView>
  </sheetViews>
  <sheetFormatPr defaultRowHeight="14.4" x14ac:dyDescent="0.3"/>
  <cols>
    <col min="1" max="1" width="8.88671875" bestFit="1" customWidth="1"/>
    <col min="2" max="2" width="32.88671875" bestFit="1" customWidth="1"/>
    <col min="3" max="6" width="10.88671875" bestFit="1" customWidth="1"/>
    <col min="7" max="7" width="11.5546875" bestFit="1" customWidth="1"/>
    <col min="9" max="9" width="13" customWidth="1"/>
    <col min="10" max="10" width="11.88671875" customWidth="1"/>
    <col min="11" max="11" width="11.5546875" bestFit="1" customWidth="1"/>
  </cols>
  <sheetData>
    <row r="1" spans="1:11" ht="24.6" x14ac:dyDescent="0.4">
      <c r="A1" s="165" t="s">
        <v>366</v>
      </c>
      <c r="B1" s="165"/>
      <c r="C1" s="165"/>
      <c r="D1" s="165"/>
      <c r="E1" s="165"/>
      <c r="F1" s="165"/>
      <c r="G1" s="165"/>
      <c r="H1" s="165"/>
      <c r="I1" s="165"/>
      <c r="J1" s="165"/>
    </row>
    <row r="2" spans="1:11" x14ac:dyDescent="0.3">
      <c r="A2" s="166" t="s">
        <v>367</v>
      </c>
      <c r="B2" s="166"/>
      <c r="C2" s="166"/>
      <c r="D2" s="166"/>
      <c r="E2" s="166"/>
    </row>
    <row r="3" spans="1:11" x14ac:dyDescent="0.3">
      <c r="A3" s="166" t="s">
        <v>368</v>
      </c>
      <c r="B3" s="166"/>
      <c r="C3" s="166"/>
      <c r="D3" s="166"/>
      <c r="E3" s="166" t="s">
        <v>369</v>
      </c>
      <c r="F3" s="166"/>
      <c r="G3" s="166"/>
      <c r="H3" s="166"/>
      <c r="I3" s="166"/>
      <c r="J3" s="166"/>
    </row>
    <row r="4" spans="1:11" x14ac:dyDescent="0.3">
      <c r="A4" s="166" t="s">
        <v>370</v>
      </c>
      <c r="B4" s="166"/>
      <c r="C4" s="166"/>
      <c r="D4" s="166"/>
      <c r="E4" s="166" t="s">
        <v>371</v>
      </c>
      <c r="F4" s="166"/>
      <c r="G4" s="166"/>
      <c r="H4" s="166"/>
      <c r="I4" s="166"/>
      <c r="J4" s="166"/>
    </row>
    <row r="5" spans="1:11" x14ac:dyDescent="0.3">
      <c r="A5" s="60"/>
      <c r="B5" s="59"/>
      <c r="C5" s="164" t="s">
        <v>372</v>
      </c>
      <c r="D5" s="164"/>
      <c r="E5" s="164" t="s">
        <v>373</v>
      </c>
      <c r="F5" s="164"/>
      <c r="G5" s="61" t="s">
        <v>374</v>
      </c>
      <c r="I5" s="164" t="s">
        <v>375</v>
      </c>
      <c r="J5" s="164"/>
      <c r="K5" s="61" t="s">
        <v>374</v>
      </c>
    </row>
    <row r="6" spans="1:11" x14ac:dyDescent="0.3">
      <c r="A6" s="60" t="s">
        <v>376</v>
      </c>
      <c r="B6" s="59" t="s">
        <v>3</v>
      </c>
      <c r="C6" s="59" t="s">
        <v>377</v>
      </c>
      <c r="D6" s="59" t="s">
        <v>378</v>
      </c>
      <c r="E6" s="61" t="s">
        <v>377</v>
      </c>
      <c r="F6" s="59" t="s">
        <v>378</v>
      </c>
      <c r="G6" s="61"/>
      <c r="I6" s="61" t="s">
        <v>377</v>
      </c>
      <c r="J6" s="59" t="s">
        <v>378</v>
      </c>
      <c r="K6" s="61"/>
    </row>
    <row r="7" spans="1:11" x14ac:dyDescent="0.3">
      <c r="A7" s="141" t="s">
        <v>436</v>
      </c>
      <c r="B7" s="141" t="s">
        <v>437</v>
      </c>
      <c r="C7" s="135">
        <v>148.80000000000001</v>
      </c>
      <c r="D7" s="135">
        <v>148.80000000000001</v>
      </c>
      <c r="E7" s="135">
        <v>0</v>
      </c>
      <c r="F7" s="135">
        <v>0</v>
      </c>
      <c r="G7" s="135">
        <v>0</v>
      </c>
      <c r="I7" s="135">
        <f>C7+E7</f>
        <v>148.80000000000001</v>
      </c>
      <c r="J7" s="135">
        <f>D7+F7</f>
        <v>148.80000000000001</v>
      </c>
      <c r="K7" s="135">
        <f>I7-J7</f>
        <v>0</v>
      </c>
    </row>
    <row r="8" spans="1:11" x14ac:dyDescent="0.3">
      <c r="A8" s="141" t="s">
        <v>193</v>
      </c>
      <c r="B8" s="141" t="s">
        <v>379</v>
      </c>
      <c r="C8" s="135">
        <v>1443</v>
      </c>
      <c r="D8" s="135">
        <v>0</v>
      </c>
      <c r="E8" s="135">
        <v>0</v>
      </c>
      <c r="F8" s="135">
        <v>0</v>
      </c>
      <c r="G8" s="135">
        <v>1443</v>
      </c>
      <c r="I8" s="135">
        <f t="shared" ref="I8:I71" si="0">C8+E8</f>
        <v>1443</v>
      </c>
      <c r="J8" s="135">
        <f t="shared" ref="J8:J71" si="1">D8+F8</f>
        <v>0</v>
      </c>
      <c r="K8" s="135">
        <f t="shared" ref="K8:K71" si="2">I8-J8</f>
        <v>1443</v>
      </c>
    </row>
    <row r="9" spans="1:11" x14ac:dyDescent="0.3">
      <c r="A9" s="141" t="s">
        <v>192</v>
      </c>
      <c r="B9" s="141" t="s">
        <v>380</v>
      </c>
      <c r="C9" s="135">
        <v>560.95000000000005</v>
      </c>
      <c r="D9" s="135">
        <v>0</v>
      </c>
      <c r="E9" s="135">
        <v>330</v>
      </c>
      <c r="F9" s="135">
        <v>0</v>
      </c>
      <c r="G9" s="135">
        <v>890.95</v>
      </c>
      <c r="I9" s="135">
        <f t="shared" si="0"/>
        <v>890.95</v>
      </c>
      <c r="J9" s="135">
        <f t="shared" si="1"/>
        <v>0</v>
      </c>
      <c r="K9" s="135">
        <f t="shared" si="2"/>
        <v>890.95</v>
      </c>
    </row>
    <row r="10" spans="1:11" x14ac:dyDescent="0.3">
      <c r="A10" s="141" t="s">
        <v>279</v>
      </c>
      <c r="B10" s="141" t="s">
        <v>381</v>
      </c>
      <c r="C10" s="135">
        <v>10532.2</v>
      </c>
      <c r="D10" s="135">
        <v>0</v>
      </c>
      <c r="E10" s="135">
        <v>2525.4699999999998</v>
      </c>
      <c r="F10" s="135">
        <v>10.02</v>
      </c>
      <c r="G10" s="135">
        <v>13047.65</v>
      </c>
      <c r="I10" s="135">
        <f t="shared" si="0"/>
        <v>13057.67</v>
      </c>
      <c r="J10" s="135">
        <f t="shared" si="1"/>
        <v>10.02</v>
      </c>
      <c r="K10" s="135">
        <f t="shared" si="2"/>
        <v>13047.65</v>
      </c>
    </row>
    <row r="11" spans="1:11" x14ac:dyDescent="0.3">
      <c r="A11" s="141" t="s">
        <v>382</v>
      </c>
      <c r="B11" s="141" t="s">
        <v>383</v>
      </c>
      <c r="C11" s="135">
        <v>1405.98</v>
      </c>
      <c r="D11" s="135">
        <v>521</v>
      </c>
      <c r="E11" s="135">
        <v>0</v>
      </c>
      <c r="F11" s="135">
        <v>0</v>
      </c>
      <c r="G11" s="135">
        <v>884.98</v>
      </c>
      <c r="I11" s="135">
        <f t="shared" si="0"/>
        <v>1405.98</v>
      </c>
      <c r="J11" s="135">
        <f t="shared" si="1"/>
        <v>521</v>
      </c>
      <c r="K11" s="135">
        <f t="shared" si="2"/>
        <v>884.98</v>
      </c>
    </row>
    <row r="12" spans="1:11" x14ac:dyDescent="0.3">
      <c r="A12" s="141" t="s">
        <v>191</v>
      </c>
      <c r="B12" s="141" t="s">
        <v>384</v>
      </c>
      <c r="C12" s="135">
        <v>79.55</v>
      </c>
      <c r="D12" s="135">
        <v>0</v>
      </c>
      <c r="E12" s="135">
        <v>0</v>
      </c>
      <c r="F12" s="135">
        <v>0</v>
      </c>
      <c r="G12" s="135">
        <v>79.55</v>
      </c>
      <c r="I12" s="135">
        <f t="shared" si="0"/>
        <v>79.55</v>
      </c>
      <c r="J12" s="135">
        <f t="shared" si="1"/>
        <v>0</v>
      </c>
      <c r="K12" s="135">
        <f t="shared" si="2"/>
        <v>79.55</v>
      </c>
    </row>
    <row r="13" spans="1:11" x14ac:dyDescent="0.3">
      <c r="A13" s="141" t="s">
        <v>195</v>
      </c>
      <c r="B13" s="141" t="s">
        <v>385</v>
      </c>
      <c r="C13" s="135">
        <v>374.85</v>
      </c>
      <c r="D13" s="135">
        <v>0</v>
      </c>
      <c r="E13" s="135">
        <v>0</v>
      </c>
      <c r="F13" s="135">
        <v>0</v>
      </c>
      <c r="G13" s="135">
        <v>374.85</v>
      </c>
      <c r="I13" s="135">
        <f t="shared" si="0"/>
        <v>374.85</v>
      </c>
      <c r="J13" s="135">
        <f t="shared" si="1"/>
        <v>0</v>
      </c>
      <c r="K13" s="135">
        <f t="shared" si="2"/>
        <v>374.85</v>
      </c>
    </row>
    <row r="14" spans="1:11" x14ac:dyDescent="0.3">
      <c r="A14" s="141" t="s">
        <v>194</v>
      </c>
      <c r="B14" s="141" t="s">
        <v>386</v>
      </c>
      <c r="C14" s="135">
        <v>9762.64</v>
      </c>
      <c r="D14" s="135">
        <v>0</v>
      </c>
      <c r="E14" s="135">
        <v>0</v>
      </c>
      <c r="F14" s="135">
        <v>0</v>
      </c>
      <c r="G14" s="135">
        <v>9762.64</v>
      </c>
      <c r="I14" s="135">
        <f t="shared" si="0"/>
        <v>9762.64</v>
      </c>
      <c r="J14" s="135">
        <f t="shared" si="1"/>
        <v>0</v>
      </c>
      <c r="K14" s="135">
        <f t="shared" si="2"/>
        <v>9762.64</v>
      </c>
    </row>
    <row r="15" spans="1:11" x14ac:dyDescent="0.3">
      <c r="A15" s="141" t="s">
        <v>189</v>
      </c>
      <c r="B15" s="141" t="s">
        <v>387</v>
      </c>
      <c r="C15" s="135">
        <v>1252.74</v>
      </c>
      <c r="D15" s="135">
        <v>0</v>
      </c>
      <c r="E15" s="135">
        <v>150.56</v>
      </c>
      <c r="F15" s="135">
        <v>0</v>
      </c>
      <c r="G15" s="135">
        <v>1403.3</v>
      </c>
      <c r="I15" s="135">
        <f t="shared" si="0"/>
        <v>1403.3</v>
      </c>
      <c r="J15" s="135">
        <f t="shared" si="1"/>
        <v>0</v>
      </c>
      <c r="K15" s="135">
        <f t="shared" si="2"/>
        <v>1403.3</v>
      </c>
    </row>
    <row r="16" spans="1:11" x14ac:dyDescent="0.3">
      <c r="A16" s="141" t="s">
        <v>23</v>
      </c>
      <c r="B16" s="141" t="s">
        <v>388</v>
      </c>
      <c r="C16" s="135">
        <v>111379.58</v>
      </c>
      <c r="D16" s="135">
        <v>0</v>
      </c>
      <c r="E16" s="135">
        <v>63732.33</v>
      </c>
      <c r="F16" s="135">
        <v>21343.61</v>
      </c>
      <c r="G16" s="135">
        <v>153768.29999999999</v>
      </c>
      <c r="I16" s="135">
        <f t="shared" si="0"/>
        <v>175111.91</v>
      </c>
      <c r="J16" s="135">
        <f t="shared" si="1"/>
        <v>21343.61</v>
      </c>
      <c r="K16" s="135">
        <f t="shared" si="2"/>
        <v>153768.29999999999</v>
      </c>
    </row>
    <row r="17" spans="1:11" x14ac:dyDescent="0.3">
      <c r="A17" s="141" t="s">
        <v>25</v>
      </c>
      <c r="B17" s="141" t="s">
        <v>26</v>
      </c>
      <c r="C17" s="135">
        <v>29886.53</v>
      </c>
      <c r="D17" s="135">
        <v>0</v>
      </c>
      <c r="E17" s="135">
        <v>13144.01</v>
      </c>
      <c r="F17" s="135">
        <v>39.78</v>
      </c>
      <c r="G17" s="135">
        <v>42990.76</v>
      </c>
      <c r="I17" s="135">
        <f t="shared" si="0"/>
        <v>43030.54</v>
      </c>
      <c r="J17" s="135">
        <f t="shared" si="1"/>
        <v>39.78</v>
      </c>
      <c r="K17" s="135">
        <f t="shared" si="2"/>
        <v>42990.76</v>
      </c>
    </row>
    <row r="18" spans="1:11" x14ac:dyDescent="0.3">
      <c r="A18" s="141" t="s">
        <v>32</v>
      </c>
      <c r="B18" s="141" t="s">
        <v>33</v>
      </c>
      <c r="C18" s="135">
        <v>1477.6</v>
      </c>
      <c r="D18" s="135">
        <v>0</v>
      </c>
      <c r="E18" s="135">
        <v>567.14</v>
      </c>
      <c r="F18" s="135">
        <v>0</v>
      </c>
      <c r="G18" s="135">
        <v>2044.74</v>
      </c>
      <c r="I18" s="135">
        <f t="shared" si="0"/>
        <v>2044.7399999999998</v>
      </c>
      <c r="J18" s="135">
        <f t="shared" si="1"/>
        <v>0</v>
      </c>
      <c r="K18" s="135">
        <f t="shared" si="2"/>
        <v>2044.7399999999998</v>
      </c>
    </row>
    <row r="19" spans="1:11" x14ac:dyDescent="0.3">
      <c r="A19" s="141" t="s">
        <v>34</v>
      </c>
      <c r="B19" s="141" t="s">
        <v>35</v>
      </c>
      <c r="C19" s="135">
        <v>1837.55</v>
      </c>
      <c r="D19" s="135">
        <v>0</v>
      </c>
      <c r="E19" s="135">
        <v>610.5</v>
      </c>
      <c r="F19" s="135">
        <v>0</v>
      </c>
      <c r="G19" s="135">
        <v>2448.0500000000002</v>
      </c>
      <c r="I19" s="135">
        <f t="shared" si="0"/>
        <v>2448.0500000000002</v>
      </c>
      <c r="J19" s="135">
        <f t="shared" si="1"/>
        <v>0</v>
      </c>
      <c r="K19" s="135">
        <f t="shared" si="2"/>
        <v>2448.0500000000002</v>
      </c>
    </row>
    <row r="20" spans="1:11" x14ac:dyDescent="0.3">
      <c r="A20" s="141" t="s">
        <v>38</v>
      </c>
      <c r="B20" s="141" t="s">
        <v>389</v>
      </c>
      <c r="C20" s="135">
        <v>1865.84</v>
      </c>
      <c r="D20" s="135">
        <v>280.35000000000002</v>
      </c>
      <c r="E20" s="135">
        <v>1761.23</v>
      </c>
      <c r="F20" s="135">
        <v>0</v>
      </c>
      <c r="G20" s="135">
        <v>3346.72</v>
      </c>
      <c r="I20" s="135">
        <f t="shared" si="0"/>
        <v>3627.0699999999997</v>
      </c>
      <c r="J20" s="135">
        <f t="shared" si="1"/>
        <v>280.35000000000002</v>
      </c>
      <c r="K20" s="135">
        <f t="shared" si="2"/>
        <v>3346.72</v>
      </c>
    </row>
    <row r="21" spans="1:11" x14ac:dyDescent="0.3">
      <c r="A21" s="141" t="s">
        <v>40</v>
      </c>
      <c r="B21" s="141" t="s">
        <v>390</v>
      </c>
      <c r="C21" s="135">
        <v>218.44</v>
      </c>
      <c r="D21" s="135">
        <v>586.84</v>
      </c>
      <c r="E21" s="135">
        <v>0</v>
      </c>
      <c r="F21" s="135">
        <v>0</v>
      </c>
      <c r="G21" s="135">
        <v>-368.4</v>
      </c>
      <c r="I21" s="135">
        <f t="shared" si="0"/>
        <v>218.44</v>
      </c>
      <c r="J21" s="135">
        <f t="shared" si="1"/>
        <v>586.84</v>
      </c>
      <c r="K21" s="135">
        <f t="shared" si="2"/>
        <v>-368.40000000000003</v>
      </c>
    </row>
    <row r="22" spans="1:11" x14ac:dyDescent="0.3">
      <c r="A22" s="141" t="s">
        <v>44</v>
      </c>
      <c r="B22" s="141" t="s">
        <v>45</v>
      </c>
      <c r="C22" s="135">
        <v>2853.12</v>
      </c>
      <c r="D22" s="135">
        <v>0</v>
      </c>
      <c r="E22" s="135">
        <v>750</v>
      </c>
      <c r="F22" s="135">
        <v>0</v>
      </c>
      <c r="G22" s="135">
        <v>3603.12</v>
      </c>
      <c r="I22" s="135">
        <f t="shared" si="0"/>
        <v>3603.12</v>
      </c>
      <c r="J22" s="135">
        <f t="shared" si="1"/>
        <v>0</v>
      </c>
      <c r="K22" s="135">
        <f t="shared" si="2"/>
        <v>3603.12</v>
      </c>
    </row>
    <row r="23" spans="1:11" x14ac:dyDescent="0.3">
      <c r="A23" s="141" t="s">
        <v>46</v>
      </c>
      <c r="B23" s="141" t="s">
        <v>150</v>
      </c>
      <c r="C23" s="135">
        <v>0</v>
      </c>
      <c r="D23" s="135">
        <v>750</v>
      </c>
      <c r="E23" s="135">
        <v>0</v>
      </c>
      <c r="F23" s="135">
        <v>250</v>
      </c>
      <c r="G23" s="135">
        <v>-1000</v>
      </c>
      <c r="I23" s="135">
        <f t="shared" si="0"/>
        <v>0</v>
      </c>
      <c r="J23" s="135">
        <f t="shared" si="1"/>
        <v>1000</v>
      </c>
      <c r="K23" s="135">
        <f t="shared" si="2"/>
        <v>-1000</v>
      </c>
    </row>
    <row r="24" spans="1:11" x14ac:dyDescent="0.3">
      <c r="A24" s="141" t="s">
        <v>49</v>
      </c>
      <c r="B24" s="141" t="s">
        <v>50</v>
      </c>
      <c r="C24" s="135">
        <v>326.12</v>
      </c>
      <c r="D24" s="135">
        <v>0</v>
      </c>
      <c r="E24" s="135">
        <v>0</v>
      </c>
      <c r="F24" s="135">
        <v>0</v>
      </c>
      <c r="G24" s="135">
        <v>326.12</v>
      </c>
      <c r="I24" s="135">
        <f t="shared" si="0"/>
        <v>326.12</v>
      </c>
      <c r="J24" s="135">
        <f t="shared" si="1"/>
        <v>0</v>
      </c>
      <c r="K24" s="135">
        <f t="shared" si="2"/>
        <v>326.12</v>
      </c>
    </row>
    <row r="25" spans="1:11" x14ac:dyDescent="0.3">
      <c r="A25" s="141" t="s">
        <v>52</v>
      </c>
      <c r="B25" s="141" t="s">
        <v>53</v>
      </c>
      <c r="C25" s="135">
        <v>2144.25</v>
      </c>
      <c r="D25" s="135">
        <v>0</v>
      </c>
      <c r="E25" s="135">
        <v>777.75</v>
      </c>
      <c r="F25" s="135">
        <v>0</v>
      </c>
      <c r="G25" s="135">
        <v>2922</v>
      </c>
      <c r="I25" s="135">
        <f t="shared" si="0"/>
        <v>2922</v>
      </c>
      <c r="J25" s="135">
        <f t="shared" si="1"/>
        <v>0</v>
      </c>
      <c r="K25" s="135">
        <f t="shared" si="2"/>
        <v>2922</v>
      </c>
    </row>
    <row r="26" spans="1:11" x14ac:dyDescent="0.3">
      <c r="A26" s="141" t="s">
        <v>198</v>
      </c>
      <c r="B26" s="141" t="s">
        <v>391</v>
      </c>
      <c r="C26" s="135">
        <v>8762.81</v>
      </c>
      <c r="D26" s="135">
        <v>0</v>
      </c>
      <c r="E26" s="135">
        <v>6474.62</v>
      </c>
      <c r="F26" s="135">
        <v>0</v>
      </c>
      <c r="G26" s="135">
        <v>15237.43</v>
      </c>
      <c r="I26" s="135">
        <f t="shared" si="0"/>
        <v>15237.43</v>
      </c>
      <c r="J26" s="135">
        <f t="shared" si="1"/>
        <v>0</v>
      </c>
      <c r="K26" s="135">
        <f t="shared" si="2"/>
        <v>15237.43</v>
      </c>
    </row>
    <row r="27" spans="1:11" x14ac:dyDescent="0.3">
      <c r="A27" s="141" t="s">
        <v>54</v>
      </c>
      <c r="B27" s="141" t="s">
        <v>55</v>
      </c>
      <c r="C27" s="135">
        <v>281.81</v>
      </c>
      <c r="D27" s="135">
        <v>0</v>
      </c>
      <c r="E27" s="135">
        <v>19.82</v>
      </c>
      <c r="F27" s="135">
        <v>0</v>
      </c>
      <c r="G27" s="135">
        <v>301.63</v>
      </c>
      <c r="I27" s="135">
        <f t="shared" si="0"/>
        <v>301.63</v>
      </c>
      <c r="J27" s="135">
        <f t="shared" si="1"/>
        <v>0</v>
      </c>
      <c r="K27" s="135">
        <f t="shared" si="2"/>
        <v>301.63</v>
      </c>
    </row>
    <row r="28" spans="1:11" x14ac:dyDescent="0.3">
      <c r="A28" s="141" t="s">
        <v>60</v>
      </c>
      <c r="B28" s="141" t="s">
        <v>61</v>
      </c>
      <c r="C28" s="135">
        <v>4651.12</v>
      </c>
      <c r="D28" s="135">
        <v>301.72000000000003</v>
      </c>
      <c r="E28" s="135">
        <v>1400.67</v>
      </c>
      <c r="F28" s="135">
        <v>0</v>
      </c>
      <c r="G28" s="135">
        <v>5750.07</v>
      </c>
      <c r="I28" s="135">
        <f t="shared" si="0"/>
        <v>6051.79</v>
      </c>
      <c r="J28" s="135">
        <f t="shared" si="1"/>
        <v>301.72000000000003</v>
      </c>
      <c r="K28" s="135">
        <f t="shared" si="2"/>
        <v>5750.07</v>
      </c>
    </row>
    <row r="29" spans="1:11" x14ac:dyDescent="0.3">
      <c r="A29" s="141" t="s">
        <v>64</v>
      </c>
      <c r="B29" s="141" t="s">
        <v>392</v>
      </c>
      <c r="C29" s="135">
        <v>1241.01</v>
      </c>
      <c r="D29" s="135">
        <v>0</v>
      </c>
      <c r="E29" s="135">
        <v>133.51</v>
      </c>
      <c r="F29" s="135">
        <v>0</v>
      </c>
      <c r="G29" s="135">
        <v>1374.52</v>
      </c>
      <c r="I29" s="135">
        <f t="shared" si="0"/>
        <v>1374.52</v>
      </c>
      <c r="J29" s="135">
        <f t="shared" si="1"/>
        <v>0</v>
      </c>
      <c r="K29" s="135">
        <f t="shared" si="2"/>
        <v>1374.52</v>
      </c>
    </row>
    <row r="30" spans="1:11" x14ac:dyDescent="0.3">
      <c r="A30" s="141" t="s">
        <v>66</v>
      </c>
      <c r="B30" s="141" t="s">
        <v>67</v>
      </c>
      <c r="C30" s="135">
        <v>4826.18</v>
      </c>
      <c r="D30" s="135">
        <v>0</v>
      </c>
      <c r="E30" s="135">
        <v>988.39</v>
      </c>
      <c r="F30" s="135">
        <v>0</v>
      </c>
      <c r="G30" s="135">
        <v>5814.57</v>
      </c>
      <c r="I30" s="135">
        <f t="shared" si="0"/>
        <v>5814.5700000000006</v>
      </c>
      <c r="J30" s="135">
        <f t="shared" si="1"/>
        <v>0</v>
      </c>
      <c r="K30" s="135">
        <f t="shared" si="2"/>
        <v>5814.5700000000006</v>
      </c>
    </row>
    <row r="31" spans="1:11" x14ac:dyDescent="0.3">
      <c r="A31" s="141" t="s">
        <v>76</v>
      </c>
      <c r="B31" s="141" t="s">
        <v>77</v>
      </c>
      <c r="C31" s="135">
        <v>377.96</v>
      </c>
      <c r="D31" s="135">
        <v>0</v>
      </c>
      <c r="E31" s="135">
        <v>54</v>
      </c>
      <c r="F31" s="135">
        <v>0</v>
      </c>
      <c r="G31" s="135">
        <v>431.96</v>
      </c>
      <c r="I31" s="135">
        <f t="shared" si="0"/>
        <v>431.96</v>
      </c>
      <c r="J31" s="135">
        <f t="shared" si="1"/>
        <v>0</v>
      </c>
      <c r="K31" s="135">
        <f t="shared" si="2"/>
        <v>431.96</v>
      </c>
    </row>
    <row r="32" spans="1:11" x14ac:dyDescent="0.3">
      <c r="A32" s="141" t="s">
        <v>80</v>
      </c>
      <c r="B32" s="141" t="s">
        <v>81</v>
      </c>
      <c r="C32" s="135">
        <v>307.19</v>
      </c>
      <c r="D32" s="135">
        <v>0</v>
      </c>
      <c r="E32" s="135">
        <v>193.03</v>
      </c>
      <c r="F32" s="135">
        <v>0</v>
      </c>
      <c r="G32" s="135">
        <v>500.22</v>
      </c>
      <c r="I32" s="135">
        <f t="shared" si="0"/>
        <v>500.22</v>
      </c>
      <c r="J32" s="135">
        <f t="shared" si="1"/>
        <v>0</v>
      </c>
      <c r="K32" s="135">
        <f t="shared" si="2"/>
        <v>500.22</v>
      </c>
    </row>
    <row r="33" spans="1:11" x14ac:dyDescent="0.3">
      <c r="A33" s="141" t="s">
        <v>82</v>
      </c>
      <c r="B33" s="141" t="s">
        <v>83</v>
      </c>
      <c r="C33" s="135">
        <v>1239.9000000000001</v>
      </c>
      <c r="D33" s="135">
        <v>50</v>
      </c>
      <c r="E33" s="135">
        <v>432.14</v>
      </c>
      <c r="F33" s="135">
        <v>35</v>
      </c>
      <c r="G33" s="135">
        <v>1587.04</v>
      </c>
      <c r="I33" s="135">
        <f t="shared" si="0"/>
        <v>1672.04</v>
      </c>
      <c r="J33" s="135">
        <f t="shared" si="1"/>
        <v>85</v>
      </c>
      <c r="K33" s="135">
        <f t="shared" si="2"/>
        <v>1587.04</v>
      </c>
    </row>
    <row r="34" spans="1:11" x14ac:dyDescent="0.3">
      <c r="A34" s="141" t="s">
        <v>438</v>
      </c>
      <c r="B34" s="141" t="s">
        <v>439</v>
      </c>
      <c r="C34" s="135">
        <v>0</v>
      </c>
      <c r="D34" s="135">
        <v>0</v>
      </c>
      <c r="E34" s="135">
        <v>1115.05</v>
      </c>
      <c r="F34" s="135">
        <v>0</v>
      </c>
      <c r="G34" s="135">
        <v>1115.05</v>
      </c>
      <c r="I34" s="135">
        <f t="shared" si="0"/>
        <v>1115.05</v>
      </c>
      <c r="J34" s="135">
        <f t="shared" si="1"/>
        <v>0</v>
      </c>
      <c r="K34" s="135">
        <f t="shared" si="2"/>
        <v>1115.05</v>
      </c>
    </row>
    <row r="35" spans="1:11" x14ac:dyDescent="0.3">
      <c r="A35" s="141" t="s">
        <v>88</v>
      </c>
      <c r="B35" s="141" t="s">
        <v>89</v>
      </c>
      <c r="C35" s="135">
        <v>1265.45</v>
      </c>
      <c r="D35" s="135">
        <v>0</v>
      </c>
      <c r="E35" s="135">
        <v>45</v>
      </c>
      <c r="F35" s="135">
        <v>0</v>
      </c>
      <c r="G35" s="135">
        <v>1310.45</v>
      </c>
      <c r="I35" s="135">
        <f t="shared" si="0"/>
        <v>1310.45</v>
      </c>
      <c r="J35" s="135">
        <f t="shared" si="1"/>
        <v>0</v>
      </c>
      <c r="K35" s="135">
        <f t="shared" si="2"/>
        <v>1310.45</v>
      </c>
    </row>
    <row r="36" spans="1:11" x14ac:dyDescent="0.3">
      <c r="A36" s="141" t="s">
        <v>273</v>
      </c>
      <c r="B36" s="141" t="s">
        <v>393</v>
      </c>
      <c r="C36" s="135">
        <v>400</v>
      </c>
      <c r="D36" s="135">
        <v>0</v>
      </c>
      <c r="E36" s="135">
        <v>0</v>
      </c>
      <c r="F36" s="135">
        <v>0</v>
      </c>
      <c r="G36" s="135">
        <v>400</v>
      </c>
      <c r="I36" s="135">
        <f t="shared" si="0"/>
        <v>400</v>
      </c>
      <c r="J36" s="135">
        <f t="shared" si="1"/>
        <v>0</v>
      </c>
      <c r="K36" s="135">
        <f t="shared" si="2"/>
        <v>400</v>
      </c>
    </row>
    <row r="37" spans="1:11" x14ac:dyDescent="0.3">
      <c r="A37" s="141" t="s">
        <v>394</v>
      </c>
      <c r="B37" s="141" t="s">
        <v>395</v>
      </c>
      <c r="C37" s="135">
        <v>20376.88</v>
      </c>
      <c r="D37" s="135">
        <v>0</v>
      </c>
      <c r="E37" s="135">
        <v>79123.13</v>
      </c>
      <c r="F37" s="135">
        <v>0</v>
      </c>
      <c r="G37" s="135">
        <v>99500.01</v>
      </c>
      <c r="I37" s="135">
        <f t="shared" si="0"/>
        <v>99500.010000000009</v>
      </c>
      <c r="J37" s="135">
        <f t="shared" si="1"/>
        <v>0</v>
      </c>
      <c r="K37" s="135">
        <f t="shared" si="2"/>
        <v>99500.010000000009</v>
      </c>
    </row>
    <row r="38" spans="1:11" x14ac:dyDescent="0.3">
      <c r="A38" s="141" t="s">
        <v>95</v>
      </c>
      <c r="B38" s="141" t="s">
        <v>396</v>
      </c>
      <c r="C38" s="135">
        <v>2991.48</v>
      </c>
      <c r="D38" s="135">
        <v>0</v>
      </c>
      <c r="E38" s="135">
        <v>0</v>
      </c>
      <c r="F38" s="135">
        <v>0</v>
      </c>
      <c r="G38" s="135">
        <v>2991.48</v>
      </c>
      <c r="I38" s="135">
        <f t="shared" si="0"/>
        <v>2991.48</v>
      </c>
      <c r="J38" s="135">
        <f t="shared" si="1"/>
        <v>0</v>
      </c>
      <c r="K38" s="135">
        <f t="shared" si="2"/>
        <v>2991.48</v>
      </c>
    </row>
    <row r="39" spans="1:11" x14ac:dyDescent="0.3">
      <c r="A39" s="141" t="s">
        <v>99</v>
      </c>
      <c r="B39" s="141" t="s">
        <v>100</v>
      </c>
      <c r="C39" s="135">
        <v>235.66</v>
      </c>
      <c r="D39" s="135">
        <v>1.07</v>
      </c>
      <c r="E39" s="135">
        <v>231.82</v>
      </c>
      <c r="F39" s="135">
        <v>171.27</v>
      </c>
      <c r="G39" s="135">
        <v>295.14</v>
      </c>
      <c r="I39" s="135">
        <f t="shared" si="0"/>
        <v>467.48</v>
      </c>
      <c r="J39" s="135">
        <f t="shared" si="1"/>
        <v>172.34</v>
      </c>
      <c r="K39" s="135">
        <f t="shared" si="2"/>
        <v>295.14</v>
      </c>
    </row>
    <row r="40" spans="1:11" x14ac:dyDescent="0.3">
      <c r="A40" s="141" t="s">
        <v>103</v>
      </c>
      <c r="B40" s="141" t="s">
        <v>431</v>
      </c>
      <c r="C40" s="135">
        <v>0</v>
      </c>
      <c r="D40" s="135">
        <v>13800</v>
      </c>
      <c r="E40" s="135">
        <v>0</v>
      </c>
      <c r="F40" s="135">
        <v>0</v>
      </c>
      <c r="G40" s="135">
        <v>-13800</v>
      </c>
      <c r="I40" s="135">
        <f t="shared" si="0"/>
        <v>0</v>
      </c>
      <c r="J40" s="135">
        <f t="shared" si="1"/>
        <v>13800</v>
      </c>
      <c r="K40" s="135">
        <f t="shared" si="2"/>
        <v>-13800</v>
      </c>
    </row>
    <row r="41" spans="1:11" x14ac:dyDescent="0.3">
      <c r="A41" s="141" t="s">
        <v>105</v>
      </c>
      <c r="B41" s="141" t="s">
        <v>432</v>
      </c>
      <c r="C41" s="135">
        <v>175</v>
      </c>
      <c r="D41" s="135">
        <v>1925</v>
      </c>
      <c r="E41" s="135">
        <v>875</v>
      </c>
      <c r="F41" s="135">
        <v>0</v>
      </c>
      <c r="G41" s="135">
        <v>-875</v>
      </c>
      <c r="I41" s="135">
        <f t="shared" si="0"/>
        <v>1050</v>
      </c>
      <c r="J41" s="135">
        <f t="shared" si="1"/>
        <v>1925</v>
      </c>
      <c r="K41" s="135">
        <f t="shared" si="2"/>
        <v>-875</v>
      </c>
    </row>
    <row r="42" spans="1:11" x14ac:dyDescent="0.3">
      <c r="A42" s="141" t="s">
        <v>107</v>
      </c>
      <c r="B42" s="141" t="s">
        <v>433</v>
      </c>
      <c r="C42" s="135">
        <v>0</v>
      </c>
      <c r="D42" s="135">
        <v>450</v>
      </c>
      <c r="E42" s="135">
        <v>0</v>
      </c>
      <c r="F42" s="135">
        <v>0</v>
      </c>
      <c r="G42" s="135">
        <v>-450</v>
      </c>
      <c r="I42" s="135">
        <f t="shared" si="0"/>
        <v>0</v>
      </c>
      <c r="J42" s="135">
        <f t="shared" si="1"/>
        <v>450</v>
      </c>
      <c r="K42" s="135">
        <f t="shared" si="2"/>
        <v>-450</v>
      </c>
    </row>
    <row r="43" spans="1:11" x14ac:dyDescent="0.3">
      <c r="A43" s="141" t="s">
        <v>109</v>
      </c>
      <c r="B43" s="141" t="s">
        <v>397</v>
      </c>
      <c r="C43" s="135">
        <v>486</v>
      </c>
      <c r="D43" s="135">
        <v>324</v>
      </c>
      <c r="E43" s="135">
        <v>0</v>
      </c>
      <c r="F43" s="135">
        <v>0</v>
      </c>
      <c r="G43" s="135">
        <v>162</v>
      </c>
      <c r="I43" s="135">
        <f t="shared" si="0"/>
        <v>486</v>
      </c>
      <c r="J43" s="135">
        <f t="shared" si="1"/>
        <v>324</v>
      </c>
      <c r="K43" s="135">
        <f t="shared" si="2"/>
        <v>162</v>
      </c>
    </row>
    <row r="44" spans="1:11" x14ac:dyDescent="0.3">
      <c r="A44" s="141" t="s">
        <v>110</v>
      </c>
      <c r="B44" s="141" t="s">
        <v>434</v>
      </c>
      <c r="C44" s="135">
        <v>250</v>
      </c>
      <c r="D44" s="135">
        <v>23440</v>
      </c>
      <c r="E44" s="135">
        <v>0</v>
      </c>
      <c r="F44" s="135">
        <v>150</v>
      </c>
      <c r="G44" s="135">
        <v>-23340</v>
      </c>
      <c r="I44" s="135">
        <f t="shared" si="0"/>
        <v>250</v>
      </c>
      <c r="J44" s="135">
        <f t="shared" si="1"/>
        <v>23590</v>
      </c>
      <c r="K44" s="135">
        <f t="shared" si="2"/>
        <v>-23340</v>
      </c>
    </row>
    <row r="45" spans="1:11" x14ac:dyDescent="0.3">
      <c r="A45" s="141" t="s">
        <v>112</v>
      </c>
      <c r="B45" s="141" t="s">
        <v>113</v>
      </c>
      <c r="C45" s="135">
        <v>170</v>
      </c>
      <c r="D45" s="135">
        <v>4005</v>
      </c>
      <c r="E45" s="135">
        <v>20</v>
      </c>
      <c r="F45" s="135">
        <v>9420</v>
      </c>
      <c r="G45" s="135">
        <v>-13235</v>
      </c>
      <c r="I45" s="135">
        <f t="shared" si="0"/>
        <v>190</v>
      </c>
      <c r="J45" s="135">
        <f t="shared" si="1"/>
        <v>13425</v>
      </c>
      <c r="K45" s="135">
        <f t="shared" si="2"/>
        <v>-13235</v>
      </c>
    </row>
    <row r="46" spans="1:11" x14ac:dyDescent="0.3">
      <c r="A46" s="141" t="s">
        <v>114</v>
      </c>
      <c r="B46" s="141" t="s">
        <v>115</v>
      </c>
      <c r="C46" s="135">
        <v>0</v>
      </c>
      <c r="D46" s="135">
        <v>690</v>
      </c>
      <c r="E46" s="135">
        <v>0</v>
      </c>
      <c r="F46" s="135">
        <v>110</v>
      </c>
      <c r="G46" s="135">
        <v>-800</v>
      </c>
      <c r="I46" s="135">
        <f t="shared" si="0"/>
        <v>0</v>
      </c>
      <c r="J46" s="135">
        <f t="shared" si="1"/>
        <v>800</v>
      </c>
      <c r="K46" s="135">
        <f t="shared" si="2"/>
        <v>-800</v>
      </c>
    </row>
    <row r="47" spans="1:11" x14ac:dyDescent="0.3">
      <c r="A47" s="141" t="s">
        <v>398</v>
      </c>
      <c r="B47" s="141" t="s">
        <v>399</v>
      </c>
      <c r="C47" s="135">
        <v>0</v>
      </c>
      <c r="D47" s="135">
        <v>2765</v>
      </c>
      <c r="E47" s="135">
        <v>0</v>
      </c>
      <c r="F47" s="135">
        <v>1255</v>
      </c>
      <c r="G47" s="135">
        <v>-4020</v>
      </c>
      <c r="I47" s="135">
        <f t="shared" si="0"/>
        <v>0</v>
      </c>
      <c r="J47" s="135">
        <f t="shared" si="1"/>
        <v>4020</v>
      </c>
      <c r="K47" s="135">
        <f t="shared" si="2"/>
        <v>-4020</v>
      </c>
    </row>
    <row r="48" spans="1:11" x14ac:dyDescent="0.3">
      <c r="A48" s="141" t="s">
        <v>117</v>
      </c>
      <c r="B48" s="141" t="s">
        <v>400</v>
      </c>
      <c r="C48" s="135">
        <v>1709.24</v>
      </c>
      <c r="D48" s="135">
        <v>1714.5</v>
      </c>
      <c r="E48" s="135">
        <v>1752</v>
      </c>
      <c r="F48" s="135">
        <v>1400</v>
      </c>
      <c r="G48" s="135">
        <v>346.74</v>
      </c>
      <c r="I48" s="135">
        <f t="shared" si="0"/>
        <v>3461.24</v>
      </c>
      <c r="J48" s="135">
        <f t="shared" si="1"/>
        <v>3114.5</v>
      </c>
      <c r="K48" s="135">
        <f t="shared" si="2"/>
        <v>346.73999999999978</v>
      </c>
    </row>
    <row r="49" spans="1:11" x14ac:dyDescent="0.3">
      <c r="A49" s="141" t="s">
        <v>119</v>
      </c>
      <c r="B49" s="141" t="s">
        <v>401</v>
      </c>
      <c r="C49" s="135">
        <v>0</v>
      </c>
      <c r="D49" s="135">
        <v>1524.96</v>
      </c>
      <c r="E49" s="135">
        <v>0</v>
      </c>
      <c r="F49" s="135">
        <v>0</v>
      </c>
      <c r="G49" s="135">
        <v>-1524.96</v>
      </c>
      <c r="I49" s="135">
        <f t="shared" si="0"/>
        <v>0</v>
      </c>
      <c r="J49" s="135">
        <f t="shared" si="1"/>
        <v>1524.96</v>
      </c>
      <c r="K49" s="135">
        <f t="shared" si="2"/>
        <v>-1524.96</v>
      </c>
    </row>
    <row r="50" spans="1:11" x14ac:dyDescent="0.3">
      <c r="A50" s="141" t="s">
        <v>122</v>
      </c>
      <c r="B50" s="141" t="s">
        <v>123</v>
      </c>
      <c r="C50" s="135">
        <v>0</v>
      </c>
      <c r="D50" s="135">
        <v>4500</v>
      </c>
      <c r="E50" s="135">
        <v>0</v>
      </c>
      <c r="F50" s="135">
        <v>0</v>
      </c>
      <c r="G50" s="135">
        <v>-4500</v>
      </c>
      <c r="I50" s="135">
        <f t="shared" si="0"/>
        <v>0</v>
      </c>
      <c r="J50" s="135">
        <f t="shared" si="1"/>
        <v>4500</v>
      </c>
      <c r="K50" s="135">
        <f t="shared" si="2"/>
        <v>-4500</v>
      </c>
    </row>
    <row r="51" spans="1:11" x14ac:dyDescent="0.3">
      <c r="A51" s="141" t="s">
        <v>124</v>
      </c>
      <c r="B51" s="141" t="s">
        <v>125</v>
      </c>
      <c r="C51" s="135">
        <v>1</v>
      </c>
      <c r="D51" s="135">
        <v>1</v>
      </c>
      <c r="E51" s="135">
        <v>0</v>
      </c>
      <c r="F51" s="135">
        <v>0</v>
      </c>
      <c r="G51" s="135">
        <v>0</v>
      </c>
      <c r="I51" s="135">
        <f t="shared" si="0"/>
        <v>1</v>
      </c>
      <c r="J51" s="135">
        <f t="shared" si="1"/>
        <v>1</v>
      </c>
      <c r="K51" s="135">
        <f t="shared" si="2"/>
        <v>0</v>
      </c>
    </row>
    <row r="52" spans="1:11" x14ac:dyDescent="0.3">
      <c r="A52" s="141" t="s">
        <v>440</v>
      </c>
      <c r="B52" s="141" t="s">
        <v>441</v>
      </c>
      <c r="C52" s="135">
        <v>0</v>
      </c>
      <c r="D52" s="135">
        <v>500</v>
      </c>
      <c r="E52" s="135">
        <v>0</v>
      </c>
      <c r="F52" s="135">
        <v>0</v>
      </c>
      <c r="G52" s="135">
        <v>-500</v>
      </c>
      <c r="I52" s="135">
        <f t="shared" si="0"/>
        <v>0</v>
      </c>
      <c r="J52" s="135">
        <f t="shared" si="1"/>
        <v>500</v>
      </c>
      <c r="K52" s="135">
        <f t="shared" si="2"/>
        <v>-500</v>
      </c>
    </row>
    <row r="53" spans="1:11" x14ac:dyDescent="0.3">
      <c r="A53" s="141" t="s">
        <v>129</v>
      </c>
      <c r="B53" s="141" t="s">
        <v>130</v>
      </c>
      <c r="C53" s="135">
        <v>0</v>
      </c>
      <c r="D53" s="135">
        <v>210118.41</v>
      </c>
      <c r="E53" s="135">
        <v>20483.46</v>
      </c>
      <c r="F53" s="135">
        <v>52867.01</v>
      </c>
      <c r="G53" s="135">
        <v>-242501.96</v>
      </c>
      <c r="I53" s="135">
        <f t="shared" si="0"/>
        <v>20483.46</v>
      </c>
      <c r="J53" s="135">
        <f t="shared" si="1"/>
        <v>262985.42</v>
      </c>
      <c r="K53" s="135">
        <f t="shared" si="2"/>
        <v>-242501.96</v>
      </c>
    </row>
    <row r="54" spans="1:11" x14ac:dyDescent="0.3">
      <c r="A54" s="141" t="s">
        <v>276</v>
      </c>
      <c r="B54" s="141" t="s">
        <v>402</v>
      </c>
      <c r="C54" s="135">
        <v>0</v>
      </c>
      <c r="D54" s="135">
        <v>40000</v>
      </c>
      <c r="E54" s="135">
        <v>40000</v>
      </c>
      <c r="F54" s="135">
        <v>87500</v>
      </c>
      <c r="G54" s="135">
        <v>-87500</v>
      </c>
      <c r="I54" s="135">
        <f t="shared" si="0"/>
        <v>40000</v>
      </c>
      <c r="J54" s="135">
        <f t="shared" si="1"/>
        <v>127500</v>
      </c>
      <c r="K54" s="135">
        <f t="shared" si="2"/>
        <v>-87500</v>
      </c>
    </row>
    <row r="55" spans="1:11" x14ac:dyDescent="0.3">
      <c r="A55" s="141" t="s">
        <v>403</v>
      </c>
      <c r="B55" s="141" t="s">
        <v>200</v>
      </c>
      <c r="C55" s="135">
        <v>0</v>
      </c>
      <c r="D55" s="135">
        <v>5016.74</v>
      </c>
      <c r="E55" s="135">
        <v>5520.01</v>
      </c>
      <c r="F55" s="135">
        <v>460</v>
      </c>
      <c r="G55" s="135">
        <v>43.27</v>
      </c>
      <c r="I55" s="135">
        <f t="shared" si="0"/>
        <v>5520.01</v>
      </c>
      <c r="J55" s="135">
        <f t="shared" si="1"/>
        <v>5476.74</v>
      </c>
      <c r="K55" s="135">
        <f t="shared" si="2"/>
        <v>43.270000000000437</v>
      </c>
    </row>
    <row r="56" spans="1:11" x14ac:dyDescent="0.3">
      <c r="A56" s="141" t="s">
        <v>134</v>
      </c>
      <c r="B56" s="141" t="s">
        <v>135</v>
      </c>
      <c r="C56" s="135">
        <v>0</v>
      </c>
      <c r="D56" s="135">
        <v>476.74</v>
      </c>
      <c r="E56" s="135">
        <v>0</v>
      </c>
      <c r="F56" s="135">
        <v>0.68</v>
      </c>
      <c r="G56" s="135">
        <v>-477.42</v>
      </c>
      <c r="I56" s="135">
        <f t="shared" si="0"/>
        <v>0</v>
      </c>
      <c r="J56" s="135">
        <f t="shared" si="1"/>
        <v>477.42</v>
      </c>
      <c r="K56" s="135">
        <f t="shared" si="2"/>
        <v>-477.42</v>
      </c>
    </row>
    <row r="57" spans="1:11" x14ac:dyDescent="0.3">
      <c r="A57" s="141" t="s">
        <v>47</v>
      </c>
      <c r="B57" s="141" t="s">
        <v>48</v>
      </c>
      <c r="C57" s="135">
        <v>59.12</v>
      </c>
      <c r="D57" s="135">
        <v>0</v>
      </c>
      <c r="E57" s="135">
        <v>366.85</v>
      </c>
      <c r="F57" s="135">
        <v>0</v>
      </c>
      <c r="G57" s="135">
        <v>425.97</v>
      </c>
      <c r="I57" s="135">
        <f t="shared" si="0"/>
        <v>425.97</v>
      </c>
      <c r="J57" s="135">
        <f t="shared" si="1"/>
        <v>0</v>
      </c>
      <c r="K57" s="135">
        <f t="shared" si="2"/>
        <v>425.97</v>
      </c>
    </row>
    <row r="58" spans="1:11" x14ac:dyDescent="0.3">
      <c r="A58" s="141" t="s">
        <v>27</v>
      </c>
      <c r="B58" s="141" t="s">
        <v>404</v>
      </c>
      <c r="C58" s="135">
        <v>627.5</v>
      </c>
      <c r="D58" s="135">
        <v>0</v>
      </c>
      <c r="E58" s="135">
        <v>210.3</v>
      </c>
      <c r="F58" s="135">
        <v>0</v>
      </c>
      <c r="G58" s="135">
        <v>837.8</v>
      </c>
      <c r="I58" s="135">
        <f t="shared" si="0"/>
        <v>837.8</v>
      </c>
      <c r="J58" s="135">
        <f t="shared" si="1"/>
        <v>0</v>
      </c>
      <c r="K58" s="135">
        <f t="shared" si="2"/>
        <v>837.8</v>
      </c>
    </row>
    <row r="59" spans="1:11" x14ac:dyDescent="0.3">
      <c r="A59" s="141" t="s">
        <v>29</v>
      </c>
      <c r="B59" s="141" t="s">
        <v>405</v>
      </c>
      <c r="C59" s="135">
        <v>0</v>
      </c>
      <c r="D59" s="135">
        <v>253.81</v>
      </c>
      <c r="E59" s="135">
        <v>0</v>
      </c>
      <c r="F59" s="135">
        <v>103.84</v>
      </c>
      <c r="G59" s="135">
        <v>-357.65</v>
      </c>
      <c r="I59" s="135">
        <f t="shared" si="0"/>
        <v>0</v>
      </c>
      <c r="J59" s="135">
        <f t="shared" si="1"/>
        <v>357.65</v>
      </c>
      <c r="K59" s="135">
        <f t="shared" si="2"/>
        <v>-357.65</v>
      </c>
    </row>
    <row r="60" spans="1:11" x14ac:dyDescent="0.3">
      <c r="A60" s="141" t="s">
        <v>56</v>
      </c>
      <c r="B60" s="141" t="s">
        <v>57</v>
      </c>
      <c r="C60" s="135">
        <v>402.4</v>
      </c>
      <c r="D60" s="135">
        <v>0</v>
      </c>
      <c r="E60" s="135">
        <v>81.5</v>
      </c>
      <c r="F60" s="135">
        <v>0</v>
      </c>
      <c r="G60" s="135">
        <v>483.9</v>
      </c>
      <c r="I60" s="135">
        <f t="shared" si="0"/>
        <v>483.9</v>
      </c>
      <c r="J60" s="135">
        <f t="shared" si="1"/>
        <v>0</v>
      </c>
      <c r="K60" s="135">
        <f t="shared" si="2"/>
        <v>483.9</v>
      </c>
    </row>
    <row r="61" spans="1:11" x14ac:dyDescent="0.3">
      <c r="A61" s="141" t="s">
        <v>275</v>
      </c>
      <c r="B61" s="141" t="s">
        <v>406</v>
      </c>
      <c r="C61" s="135">
        <v>1516.22</v>
      </c>
      <c r="D61" s="135">
        <v>4015</v>
      </c>
      <c r="E61" s="135">
        <v>35653.24</v>
      </c>
      <c r="F61" s="135">
        <v>39713.79</v>
      </c>
      <c r="G61" s="135">
        <v>-6559.33</v>
      </c>
      <c r="I61" s="135">
        <f t="shared" si="0"/>
        <v>37169.46</v>
      </c>
      <c r="J61" s="135">
        <f t="shared" si="1"/>
        <v>43728.79</v>
      </c>
      <c r="K61" s="135">
        <f t="shared" si="2"/>
        <v>-6559.3300000000017</v>
      </c>
    </row>
    <row r="62" spans="1:11" x14ac:dyDescent="0.3">
      <c r="A62" s="141" t="s">
        <v>201</v>
      </c>
      <c r="B62" s="141" t="s">
        <v>435</v>
      </c>
      <c r="C62" s="135">
        <v>1800</v>
      </c>
      <c r="D62" s="135">
        <v>0</v>
      </c>
      <c r="E62" s="135">
        <v>0</v>
      </c>
      <c r="F62" s="135">
        <v>0</v>
      </c>
      <c r="G62" s="135">
        <v>1800</v>
      </c>
      <c r="I62" s="135">
        <f t="shared" si="0"/>
        <v>1800</v>
      </c>
      <c r="J62" s="135">
        <f t="shared" si="1"/>
        <v>0</v>
      </c>
      <c r="K62" s="135">
        <f t="shared" si="2"/>
        <v>1800</v>
      </c>
    </row>
    <row r="63" spans="1:11" x14ac:dyDescent="0.3">
      <c r="A63" s="141" t="s">
        <v>126</v>
      </c>
      <c r="B63" s="141" t="s">
        <v>407</v>
      </c>
      <c r="C63" s="135">
        <v>0</v>
      </c>
      <c r="D63" s="135">
        <v>4027.24</v>
      </c>
      <c r="E63" s="135">
        <v>4027.24</v>
      </c>
      <c r="F63" s="135">
        <v>8769.93</v>
      </c>
      <c r="G63" s="135">
        <v>-8769.93</v>
      </c>
      <c r="I63" s="135">
        <f t="shared" si="0"/>
        <v>4027.24</v>
      </c>
      <c r="J63" s="135">
        <f t="shared" si="1"/>
        <v>12797.17</v>
      </c>
      <c r="K63" s="135">
        <f t="shared" si="2"/>
        <v>-8769.93</v>
      </c>
    </row>
    <row r="64" spans="1:11" x14ac:dyDescent="0.3">
      <c r="A64" s="141" t="s">
        <v>149</v>
      </c>
      <c r="B64" s="141" t="s">
        <v>148</v>
      </c>
      <c r="C64" s="135">
        <v>0</v>
      </c>
      <c r="D64" s="135">
        <v>0</v>
      </c>
      <c r="E64" s="135">
        <v>14400.86</v>
      </c>
      <c r="F64" s="135">
        <v>0</v>
      </c>
      <c r="G64" s="135">
        <v>14400.86</v>
      </c>
      <c r="I64" s="135">
        <f t="shared" si="0"/>
        <v>14400.86</v>
      </c>
      <c r="J64" s="135">
        <f t="shared" si="1"/>
        <v>0</v>
      </c>
      <c r="K64" s="135">
        <f t="shared" si="2"/>
        <v>14400.86</v>
      </c>
    </row>
    <row r="65" spans="1:11" x14ac:dyDescent="0.3">
      <c r="A65" s="141" t="s">
        <v>144</v>
      </c>
      <c r="B65" s="141" t="s">
        <v>145</v>
      </c>
      <c r="C65" s="135">
        <v>0</v>
      </c>
      <c r="D65" s="135">
        <v>0</v>
      </c>
      <c r="E65" s="135">
        <v>26212.73</v>
      </c>
      <c r="F65" s="135">
        <v>0</v>
      </c>
      <c r="G65" s="135">
        <v>26212.73</v>
      </c>
      <c r="I65" s="135">
        <f t="shared" si="0"/>
        <v>26212.73</v>
      </c>
      <c r="J65" s="135">
        <f t="shared" si="1"/>
        <v>0</v>
      </c>
      <c r="K65" s="135">
        <f t="shared" si="2"/>
        <v>26212.73</v>
      </c>
    </row>
    <row r="66" spans="1:11" x14ac:dyDescent="0.3">
      <c r="A66" s="141" t="s">
        <v>151</v>
      </c>
      <c r="B66" s="141" t="s">
        <v>152</v>
      </c>
      <c r="C66" s="135">
        <v>826.49</v>
      </c>
      <c r="D66" s="135">
        <v>0</v>
      </c>
      <c r="E66" s="135">
        <v>622.22</v>
      </c>
      <c r="F66" s="135">
        <v>0</v>
      </c>
      <c r="G66" s="135">
        <v>1448.71</v>
      </c>
      <c r="I66" s="135">
        <f t="shared" si="0"/>
        <v>1448.71</v>
      </c>
      <c r="J66" s="135">
        <f t="shared" si="1"/>
        <v>0</v>
      </c>
      <c r="K66" s="135">
        <f t="shared" si="2"/>
        <v>1448.71</v>
      </c>
    </row>
    <row r="67" spans="1:11" x14ac:dyDescent="0.3">
      <c r="A67" s="141" t="s">
        <v>257</v>
      </c>
      <c r="B67" s="141" t="s">
        <v>243</v>
      </c>
      <c r="C67" s="135">
        <v>141.75</v>
      </c>
      <c r="D67" s="135">
        <v>0</v>
      </c>
      <c r="E67" s="135">
        <v>0</v>
      </c>
      <c r="F67" s="135">
        <v>0</v>
      </c>
      <c r="G67" s="135">
        <v>141.75</v>
      </c>
      <c r="I67" s="135">
        <f t="shared" si="0"/>
        <v>141.75</v>
      </c>
      <c r="J67" s="135">
        <f t="shared" si="1"/>
        <v>0</v>
      </c>
      <c r="K67" s="135">
        <f t="shared" si="2"/>
        <v>141.75</v>
      </c>
    </row>
    <row r="68" spans="1:11" x14ac:dyDescent="0.3">
      <c r="A68" s="141" t="s">
        <v>260</v>
      </c>
      <c r="B68" s="141" t="s">
        <v>442</v>
      </c>
      <c r="C68" s="135">
        <v>0</v>
      </c>
      <c r="D68" s="135">
        <v>0</v>
      </c>
      <c r="E68" s="135">
        <v>500</v>
      </c>
      <c r="F68" s="135">
        <v>0</v>
      </c>
      <c r="G68" s="135">
        <v>500</v>
      </c>
      <c r="I68" s="135">
        <f t="shared" si="0"/>
        <v>500</v>
      </c>
      <c r="J68" s="135">
        <f t="shared" si="1"/>
        <v>0</v>
      </c>
      <c r="K68" s="135">
        <f t="shared" si="2"/>
        <v>500</v>
      </c>
    </row>
    <row r="69" spans="1:11" x14ac:dyDescent="0.3">
      <c r="A69" s="141" t="s">
        <v>264</v>
      </c>
      <c r="B69" s="141" t="s">
        <v>408</v>
      </c>
      <c r="C69" s="135">
        <v>100</v>
      </c>
      <c r="D69" s="135">
        <v>0</v>
      </c>
      <c r="E69" s="135">
        <v>0</v>
      </c>
      <c r="F69" s="135">
        <v>0</v>
      </c>
      <c r="G69" s="135">
        <v>100</v>
      </c>
      <c r="I69" s="135">
        <f t="shared" si="0"/>
        <v>100</v>
      </c>
      <c r="J69" s="135">
        <f t="shared" si="1"/>
        <v>0</v>
      </c>
      <c r="K69" s="135">
        <f t="shared" si="2"/>
        <v>100</v>
      </c>
    </row>
    <row r="70" spans="1:11" x14ac:dyDescent="0.3">
      <c r="A70" s="141" t="s">
        <v>267</v>
      </c>
      <c r="B70" s="141" t="s">
        <v>222</v>
      </c>
      <c r="C70" s="135">
        <v>2716.52</v>
      </c>
      <c r="D70" s="135">
        <v>0</v>
      </c>
      <c r="E70" s="135">
        <v>19.600000000000001</v>
      </c>
      <c r="F70" s="135">
        <v>1208.82</v>
      </c>
      <c r="G70" s="135">
        <v>1527.3</v>
      </c>
      <c r="I70" s="135">
        <f t="shared" si="0"/>
        <v>2736.12</v>
      </c>
      <c r="J70" s="135">
        <f t="shared" si="1"/>
        <v>1208.82</v>
      </c>
      <c r="K70" s="135">
        <f t="shared" si="2"/>
        <v>1527.3</v>
      </c>
    </row>
    <row r="71" spans="1:11" x14ac:dyDescent="0.3">
      <c r="A71" s="141" t="s">
        <v>268</v>
      </c>
      <c r="B71" s="141" t="s">
        <v>409</v>
      </c>
      <c r="C71" s="135">
        <v>1397</v>
      </c>
      <c r="D71" s="135">
        <v>0</v>
      </c>
      <c r="E71" s="135">
        <v>0</v>
      </c>
      <c r="F71" s="135">
        <v>0</v>
      </c>
      <c r="G71" s="135">
        <v>1397</v>
      </c>
      <c r="I71" s="135">
        <f t="shared" si="0"/>
        <v>1397</v>
      </c>
      <c r="J71" s="135">
        <f t="shared" si="1"/>
        <v>0</v>
      </c>
      <c r="K71" s="135">
        <f t="shared" si="2"/>
        <v>1397</v>
      </c>
    </row>
    <row r="72" spans="1:11" x14ac:dyDescent="0.3">
      <c r="A72" s="141" t="s">
        <v>270</v>
      </c>
      <c r="B72" s="141" t="s">
        <v>443</v>
      </c>
      <c r="C72" s="135">
        <v>0</v>
      </c>
      <c r="D72" s="135">
        <v>0</v>
      </c>
      <c r="E72" s="135">
        <v>284.10000000000002</v>
      </c>
      <c r="F72" s="135">
        <v>0</v>
      </c>
      <c r="G72" s="135">
        <v>284.10000000000002</v>
      </c>
      <c r="I72" s="135">
        <f t="shared" ref="I72:I73" si="3">C72+E72</f>
        <v>284.10000000000002</v>
      </c>
      <c r="J72" s="135">
        <f t="shared" ref="J72:J73" si="4">D72+F72</f>
        <v>0</v>
      </c>
      <c r="K72" s="135">
        <f t="shared" ref="K72:K73" si="5">I72-J72</f>
        <v>284.10000000000002</v>
      </c>
    </row>
    <row r="73" spans="1:11" x14ac:dyDescent="0.3">
      <c r="A73" s="141" t="s">
        <v>272</v>
      </c>
      <c r="B73" s="141" t="s">
        <v>410</v>
      </c>
      <c r="C73" s="135">
        <v>1554.06</v>
      </c>
      <c r="D73" s="135">
        <v>1872.13</v>
      </c>
      <c r="E73" s="135">
        <v>476</v>
      </c>
      <c r="F73" s="135">
        <v>0</v>
      </c>
      <c r="G73" s="135">
        <v>157.93</v>
      </c>
      <c r="I73" s="135">
        <f t="shared" si="3"/>
        <v>2030.06</v>
      </c>
      <c r="J73" s="135">
        <f t="shared" si="4"/>
        <v>1872.13</v>
      </c>
      <c r="K73" s="135">
        <f t="shared" si="5"/>
        <v>157.92999999999984</v>
      </c>
    </row>
    <row r="74" spans="1:11" x14ac:dyDescent="0.3">
      <c r="C74" s="136">
        <f>SUM(C7:C73)</f>
        <v>238439.48999999996</v>
      </c>
      <c r="D74" s="136">
        <f t="shared" ref="D74:G74" si="6">SUM(D7:D73)</f>
        <v>324059.31</v>
      </c>
      <c r="E74" s="136">
        <f t="shared" si="6"/>
        <v>326065.27999999985</v>
      </c>
      <c r="F74" s="136">
        <f t="shared" si="6"/>
        <v>224808.75</v>
      </c>
      <c r="G74" s="136">
        <f t="shared" si="6"/>
        <v>15636.709999999885</v>
      </c>
      <c r="I74" s="136">
        <f>SUM(I7:I73)</f>
        <v>564504.7699999999</v>
      </c>
      <c r="J74" s="136">
        <f>SUM(J7:J73)</f>
        <v>548868.05999999994</v>
      </c>
      <c r="K74" s="136">
        <f>SUM(K7:K73)</f>
        <v>15636.709999999885</v>
      </c>
    </row>
  </sheetData>
  <mergeCells count="9">
    <mergeCell ref="C5:D5"/>
    <mergeCell ref="E5:F5"/>
    <mergeCell ref="I5:J5"/>
    <mergeCell ref="A1:J1"/>
    <mergeCell ref="A2:E2"/>
    <mergeCell ref="A3:D3"/>
    <mergeCell ref="E3:J3"/>
    <mergeCell ref="A4:D4"/>
    <mergeCell ref="E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AF38-3368-4024-B3A3-A21EB943B7B7}">
  <dimension ref="A1:D58"/>
  <sheetViews>
    <sheetView topLeftCell="A29" workbookViewId="0">
      <selection activeCell="B20" sqref="B20"/>
    </sheetView>
  </sheetViews>
  <sheetFormatPr defaultRowHeight="14.4" x14ac:dyDescent="0.3"/>
  <cols>
    <col min="1" max="1" width="8.88671875" bestFit="1" customWidth="1"/>
    <col min="2" max="2" width="32.88671875" bestFit="1" customWidth="1"/>
    <col min="3" max="4" width="10.109375" bestFit="1" customWidth="1"/>
  </cols>
  <sheetData>
    <row r="1" spans="1:4" ht="24.6" x14ac:dyDescent="0.4">
      <c r="A1" s="165" t="s">
        <v>366</v>
      </c>
      <c r="B1" s="165"/>
      <c r="C1" s="165"/>
      <c r="D1" s="165"/>
    </row>
    <row r="2" spans="1:4" x14ac:dyDescent="0.3">
      <c r="A2" s="166" t="s">
        <v>367</v>
      </c>
      <c r="B2" s="166"/>
    </row>
    <row r="3" spans="1:4" x14ac:dyDescent="0.3">
      <c r="A3" s="166" t="s">
        <v>368</v>
      </c>
      <c r="B3" s="166"/>
      <c r="C3" s="166"/>
      <c r="D3" s="166"/>
    </row>
    <row r="4" spans="1:4" x14ac:dyDescent="0.3">
      <c r="A4" s="166" t="s">
        <v>370</v>
      </c>
      <c r="B4" s="166"/>
      <c r="C4" s="166"/>
      <c r="D4" s="166"/>
    </row>
    <row r="5" spans="1:4" ht="15" thickBot="1" x14ac:dyDescent="0.35">
      <c r="A5" s="60"/>
      <c r="B5" s="59"/>
      <c r="C5" s="164" t="s">
        <v>375</v>
      </c>
      <c r="D5" s="164"/>
    </row>
    <row r="6" spans="1:4" ht="15" thickBot="1" x14ac:dyDescent="0.35">
      <c r="A6" s="81" t="s">
        <v>376</v>
      </c>
      <c r="B6" s="82" t="s">
        <v>3</v>
      </c>
      <c r="C6" s="83" t="s">
        <v>377</v>
      </c>
      <c r="D6" s="82" t="s">
        <v>378</v>
      </c>
    </row>
    <row r="7" spans="1:4" ht="15" thickBot="1" x14ac:dyDescent="0.35">
      <c r="A7" s="84" t="s">
        <v>193</v>
      </c>
      <c r="B7" s="84" t="s">
        <v>379</v>
      </c>
      <c r="C7" s="85">
        <v>1443</v>
      </c>
      <c r="D7" s="85">
        <v>0</v>
      </c>
    </row>
    <row r="8" spans="1:4" ht="15" thickBot="1" x14ac:dyDescent="0.35">
      <c r="A8" s="84" t="s">
        <v>192</v>
      </c>
      <c r="B8" s="84" t="s">
        <v>380</v>
      </c>
      <c r="C8" s="85">
        <v>10.95</v>
      </c>
      <c r="D8" s="85">
        <v>0</v>
      </c>
    </row>
    <row r="9" spans="1:4" ht="15" thickBot="1" x14ac:dyDescent="0.35">
      <c r="A9" s="84" t="s">
        <v>279</v>
      </c>
      <c r="B9" s="84" t="s">
        <v>381</v>
      </c>
      <c r="C9" s="85">
        <v>10532.2</v>
      </c>
      <c r="D9" s="85">
        <v>0</v>
      </c>
    </row>
    <row r="10" spans="1:4" ht="15" thickBot="1" x14ac:dyDescent="0.35">
      <c r="A10" s="84" t="s">
        <v>382</v>
      </c>
      <c r="B10" s="84" t="s">
        <v>383</v>
      </c>
      <c r="C10" s="85">
        <v>911.98</v>
      </c>
      <c r="D10" s="85">
        <v>236</v>
      </c>
    </row>
    <row r="11" spans="1:4" ht="15" thickBot="1" x14ac:dyDescent="0.35">
      <c r="A11" s="84" t="s">
        <v>191</v>
      </c>
      <c r="B11" s="84" t="s">
        <v>384</v>
      </c>
      <c r="C11" s="85">
        <v>79.55</v>
      </c>
      <c r="D11" s="85">
        <v>0</v>
      </c>
    </row>
    <row r="12" spans="1:4" ht="15" thickBot="1" x14ac:dyDescent="0.35">
      <c r="A12" s="84" t="s">
        <v>195</v>
      </c>
      <c r="B12" s="84" t="s">
        <v>385</v>
      </c>
      <c r="C12" s="85">
        <v>374.85</v>
      </c>
      <c r="D12" s="85">
        <v>0</v>
      </c>
    </row>
    <row r="13" spans="1:4" ht="15" thickBot="1" x14ac:dyDescent="0.35">
      <c r="A13" s="84" t="s">
        <v>194</v>
      </c>
      <c r="B13" s="84" t="s">
        <v>386</v>
      </c>
      <c r="C13" s="85">
        <v>9762.64</v>
      </c>
      <c r="D13" s="85">
        <v>0</v>
      </c>
    </row>
    <row r="14" spans="1:4" ht="15" thickBot="1" x14ac:dyDescent="0.35">
      <c r="A14" s="84" t="s">
        <v>189</v>
      </c>
      <c r="B14" s="84" t="s">
        <v>387</v>
      </c>
      <c r="C14" s="85">
        <v>636.54999999999995</v>
      </c>
      <c r="D14" s="85">
        <v>0</v>
      </c>
    </row>
    <row r="15" spans="1:4" ht="15" thickBot="1" x14ac:dyDescent="0.35">
      <c r="A15" s="84" t="s">
        <v>23</v>
      </c>
      <c r="B15" s="84" t="s">
        <v>388</v>
      </c>
      <c r="C15" s="85">
        <v>48447.56</v>
      </c>
      <c r="D15" s="85">
        <v>0</v>
      </c>
    </row>
    <row r="16" spans="1:4" ht="15" thickBot="1" x14ac:dyDescent="0.35">
      <c r="A16" s="84" t="s">
        <v>25</v>
      </c>
      <c r="B16" s="84" t="s">
        <v>26</v>
      </c>
      <c r="C16" s="85">
        <v>13049.93</v>
      </c>
      <c r="D16" s="85">
        <v>0</v>
      </c>
    </row>
    <row r="17" spans="1:4" ht="15" thickBot="1" x14ac:dyDescent="0.35">
      <c r="A17" s="84" t="s">
        <v>32</v>
      </c>
      <c r="B17" s="84" t="s">
        <v>33</v>
      </c>
      <c r="C17" s="85">
        <v>752.12</v>
      </c>
      <c r="D17" s="85">
        <v>0</v>
      </c>
    </row>
    <row r="18" spans="1:4" ht="15" thickBot="1" x14ac:dyDescent="0.35">
      <c r="A18" s="84" t="s">
        <v>34</v>
      </c>
      <c r="B18" s="84" t="s">
        <v>35</v>
      </c>
      <c r="C18" s="85">
        <v>687.28</v>
      </c>
      <c r="D18" s="85">
        <v>0</v>
      </c>
    </row>
    <row r="19" spans="1:4" ht="15" thickBot="1" x14ac:dyDescent="0.35">
      <c r="A19" s="84" t="s">
        <v>38</v>
      </c>
      <c r="B19" s="84" t="s">
        <v>389</v>
      </c>
      <c r="C19" s="85">
        <v>1775</v>
      </c>
      <c r="D19" s="85">
        <v>0</v>
      </c>
    </row>
    <row r="20" spans="1:4" ht="15" thickBot="1" x14ac:dyDescent="0.35">
      <c r="A20" s="84" t="s">
        <v>40</v>
      </c>
      <c r="B20" s="84" t="s">
        <v>390</v>
      </c>
      <c r="C20" s="85">
        <v>69.64</v>
      </c>
      <c r="D20" s="85">
        <v>438.04</v>
      </c>
    </row>
    <row r="21" spans="1:4" ht="15" thickBot="1" x14ac:dyDescent="0.35">
      <c r="A21" s="84" t="s">
        <v>44</v>
      </c>
      <c r="B21" s="84" t="s">
        <v>45</v>
      </c>
      <c r="C21" s="85">
        <v>1426.56</v>
      </c>
      <c r="D21" s="85">
        <v>0</v>
      </c>
    </row>
    <row r="22" spans="1:4" ht="15" thickBot="1" x14ac:dyDescent="0.35">
      <c r="A22" s="84" t="s">
        <v>52</v>
      </c>
      <c r="B22" s="84" t="s">
        <v>53</v>
      </c>
      <c r="C22" s="85">
        <v>1191.25</v>
      </c>
      <c r="D22" s="85">
        <v>0</v>
      </c>
    </row>
    <row r="23" spans="1:4" ht="15" thickBot="1" x14ac:dyDescent="0.35">
      <c r="A23" s="84" t="s">
        <v>198</v>
      </c>
      <c r="B23" s="84" t="s">
        <v>391</v>
      </c>
      <c r="C23" s="85">
        <v>321.66000000000003</v>
      </c>
      <c r="D23" s="85">
        <v>0</v>
      </c>
    </row>
    <row r="24" spans="1:4" ht="15" thickBot="1" x14ac:dyDescent="0.35">
      <c r="A24" s="84" t="s">
        <v>54</v>
      </c>
      <c r="B24" s="84" t="s">
        <v>55</v>
      </c>
      <c r="C24" s="85">
        <v>48.26</v>
      </c>
      <c r="D24" s="85">
        <v>0</v>
      </c>
    </row>
    <row r="25" spans="1:4" ht="15" thickBot="1" x14ac:dyDescent="0.35">
      <c r="A25" s="84" t="s">
        <v>60</v>
      </c>
      <c r="B25" s="84" t="s">
        <v>61</v>
      </c>
      <c r="C25" s="85">
        <v>4174.8999999999996</v>
      </c>
      <c r="D25" s="85">
        <v>301.72000000000003</v>
      </c>
    </row>
    <row r="26" spans="1:4" ht="15" thickBot="1" x14ac:dyDescent="0.35">
      <c r="A26" s="84" t="s">
        <v>64</v>
      </c>
      <c r="B26" s="84" t="s">
        <v>392</v>
      </c>
      <c r="C26" s="85">
        <v>1137.17</v>
      </c>
      <c r="D26" s="85">
        <v>0</v>
      </c>
    </row>
    <row r="27" spans="1:4" ht="15" thickBot="1" x14ac:dyDescent="0.35">
      <c r="A27" s="84" t="s">
        <v>66</v>
      </c>
      <c r="B27" s="84" t="s">
        <v>67</v>
      </c>
      <c r="C27" s="85">
        <v>4088.68</v>
      </c>
      <c r="D27" s="85">
        <v>0</v>
      </c>
    </row>
    <row r="28" spans="1:4" ht="15" thickBot="1" x14ac:dyDescent="0.35">
      <c r="A28" s="84" t="s">
        <v>76</v>
      </c>
      <c r="B28" s="84" t="s">
        <v>77</v>
      </c>
      <c r="C28" s="85">
        <v>81.25</v>
      </c>
      <c r="D28" s="85">
        <v>0</v>
      </c>
    </row>
    <row r="29" spans="1:4" ht="15" thickBot="1" x14ac:dyDescent="0.35">
      <c r="A29" s="84" t="s">
        <v>80</v>
      </c>
      <c r="B29" s="84" t="s">
        <v>81</v>
      </c>
      <c r="C29" s="85">
        <v>37.19</v>
      </c>
      <c r="D29" s="85">
        <v>0</v>
      </c>
    </row>
    <row r="30" spans="1:4" ht="15" thickBot="1" x14ac:dyDescent="0.35">
      <c r="A30" s="84" t="s">
        <v>82</v>
      </c>
      <c r="B30" s="84" t="s">
        <v>83</v>
      </c>
      <c r="C30" s="85">
        <v>831.47</v>
      </c>
      <c r="D30" s="85">
        <v>0</v>
      </c>
    </row>
    <row r="31" spans="1:4" ht="15" thickBot="1" x14ac:dyDescent="0.35">
      <c r="A31" s="84" t="s">
        <v>88</v>
      </c>
      <c r="B31" s="84" t="s">
        <v>89</v>
      </c>
      <c r="C31" s="85">
        <v>1145.45</v>
      </c>
      <c r="D31" s="85">
        <v>0</v>
      </c>
    </row>
    <row r="32" spans="1:4" ht="15" thickBot="1" x14ac:dyDescent="0.35">
      <c r="A32" s="84" t="s">
        <v>273</v>
      </c>
      <c r="B32" s="84" t="s">
        <v>393</v>
      </c>
      <c r="C32" s="85">
        <v>400</v>
      </c>
      <c r="D32" s="85">
        <v>0</v>
      </c>
    </row>
    <row r="33" spans="1:4" ht="15" thickBot="1" x14ac:dyDescent="0.35">
      <c r="A33" s="84" t="s">
        <v>394</v>
      </c>
      <c r="B33" s="84" t="s">
        <v>395</v>
      </c>
      <c r="C33" s="85">
        <v>16388.95</v>
      </c>
      <c r="D33" s="85">
        <v>0</v>
      </c>
    </row>
    <row r="34" spans="1:4" ht="15" thickBot="1" x14ac:dyDescent="0.35">
      <c r="A34" s="84" t="s">
        <v>95</v>
      </c>
      <c r="B34" s="84" t="s">
        <v>396</v>
      </c>
      <c r="C34" s="85">
        <v>2991.48</v>
      </c>
      <c r="D34" s="85">
        <v>0</v>
      </c>
    </row>
    <row r="35" spans="1:4" ht="15" thickBot="1" x14ac:dyDescent="0.35">
      <c r="A35" s="84" t="s">
        <v>99</v>
      </c>
      <c r="B35" s="84" t="s">
        <v>100</v>
      </c>
      <c r="C35" s="85">
        <v>119.87</v>
      </c>
      <c r="D35" s="85">
        <v>0.02</v>
      </c>
    </row>
    <row r="36" spans="1:4" ht="15" thickBot="1" x14ac:dyDescent="0.35">
      <c r="A36" s="84" t="s">
        <v>109</v>
      </c>
      <c r="B36" s="84" t="s">
        <v>397</v>
      </c>
      <c r="C36" s="85">
        <v>486</v>
      </c>
      <c r="D36" s="85">
        <v>324</v>
      </c>
    </row>
    <row r="37" spans="1:4" ht="15" thickBot="1" x14ac:dyDescent="0.35">
      <c r="A37" s="84" t="s">
        <v>112</v>
      </c>
      <c r="B37" s="84" t="s">
        <v>113</v>
      </c>
      <c r="C37" s="85">
        <v>0</v>
      </c>
      <c r="D37" s="85">
        <v>70</v>
      </c>
    </row>
    <row r="38" spans="1:4" ht="15" thickBot="1" x14ac:dyDescent="0.35">
      <c r="A38" s="84" t="s">
        <v>114</v>
      </c>
      <c r="B38" s="84" t="s">
        <v>115</v>
      </c>
      <c r="C38" s="85">
        <v>0</v>
      </c>
      <c r="D38" s="85">
        <v>565</v>
      </c>
    </row>
    <row r="39" spans="1:4" ht="15" thickBot="1" x14ac:dyDescent="0.35">
      <c r="A39" s="84" t="s">
        <v>398</v>
      </c>
      <c r="B39" s="84" t="s">
        <v>399</v>
      </c>
      <c r="C39" s="85">
        <v>0</v>
      </c>
      <c r="D39" s="85">
        <v>665</v>
      </c>
    </row>
    <row r="40" spans="1:4" ht="15" thickBot="1" x14ac:dyDescent="0.35">
      <c r="A40" s="84" t="s">
        <v>117</v>
      </c>
      <c r="B40" s="84" t="s">
        <v>400</v>
      </c>
      <c r="C40" s="85">
        <v>1434.24</v>
      </c>
      <c r="D40" s="85">
        <v>1214.5</v>
      </c>
    </row>
    <row r="41" spans="1:4" ht="15" thickBot="1" x14ac:dyDescent="0.35">
      <c r="A41" s="84" t="s">
        <v>119</v>
      </c>
      <c r="B41" s="84" t="s">
        <v>401</v>
      </c>
      <c r="C41" s="85">
        <v>0</v>
      </c>
      <c r="D41" s="85">
        <v>24.96</v>
      </c>
    </row>
    <row r="42" spans="1:4" ht="15" thickBot="1" x14ac:dyDescent="0.35">
      <c r="A42" s="84" t="s">
        <v>122</v>
      </c>
      <c r="B42" s="84" t="s">
        <v>123</v>
      </c>
      <c r="C42" s="85">
        <v>0</v>
      </c>
      <c r="D42" s="85">
        <v>2250</v>
      </c>
    </row>
    <row r="43" spans="1:4" ht="15" thickBot="1" x14ac:dyDescent="0.35">
      <c r="A43" s="84" t="s">
        <v>129</v>
      </c>
      <c r="B43" s="84" t="s">
        <v>130</v>
      </c>
      <c r="C43" s="85">
        <v>0</v>
      </c>
      <c r="D43" s="85">
        <v>188717.37</v>
      </c>
    </row>
    <row r="44" spans="1:4" ht="15" thickBot="1" x14ac:dyDescent="0.35">
      <c r="A44" s="84" t="s">
        <v>276</v>
      </c>
      <c r="B44" s="84" t="s">
        <v>402</v>
      </c>
      <c r="C44" s="85">
        <v>0</v>
      </c>
      <c r="D44" s="85">
        <v>40000</v>
      </c>
    </row>
    <row r="45" spans="1:4" ht="15" thickBot="1" x14ac:dyDescent="0.35">
      <c r="A45" s="84" t="s">
        <v>403</v>
      </c>
      <c r="B45" s="84" t="s">
        <v>200</v>
      </c>
      <c r="C45" s="85">
        <v>0</v>
      </c>
      <c r="D45" s="85">
        <v>4140</v>
      </c>
    </row>
    <row r="46" spans="1:4" ht="15" thickBot="1" x14ac:dyDescent="0.35">
      <c r="A46" s="84" t="s">
        <v>134</v>
      </c>
      <c r="B46" s="84" t="s">
        <v>135</v>
      </c>
      <c r="C46" s="85">
        <v>0</v>
      </c>
      <c r="D46" s="85">
        <v>325.12</v>
      </c>
    </row>
    <row r="47" spans="1:4" ht="15" thickBot="1" x14ac:dyDescent="0.35">
      <c r="A47" s="84" t="s">
        <v>47</v>
      </c>
      <c r="B47" s="84" t="s">
        <v>48</v>
      </c>
      <c r="C47" s="85">
        <v>15.12</v>
      </c>
      <c r="D47" s="85">
        <v>0</v>
      </c>
    </row>
    <row r="48" spans="1:4" ht="15" thickBot="1" x14ac:dyDescent="0.35">
      <c r="A48" s="84" t="s">
        <v>27</v>
      </c>
      <c r="B48" s="84" t="s">
        <v>404</v>
      </c>
      <c r="C48" s="85">
        <v>277</v>
      </c>
      <c r="D48" s="85">
        <v>0</v>
      </c>
    </row>
    <row r="49" spans="1:4" ht="15" thickBot="1" x14ac:dyDescent="0.35">
      <c r="A49" s="84" t="s">
        <v>29</v>
      </c>
      <c r="B49" s="84" t="s">
        <v>405</v>
      </c>
      <c r="C49" s="85">
        <v>0</v>
      </c>
      <c r="D49" s="85">
        <v>101.03</v>
      </c>
    </row>
    <row r="50" spans="1:4" ht="15" thickBot="1" x14ac:dyDescent="0.35">
      <c r="A50" s="84" t="s">
        <v>56</v>
      </c>
      <c r="B50" s="84" t="s">
        <v>57</v>
      </c>
      <c r="C50" s="85">
        <v>244.49</v>
      </c>
      <c r="D50" s="85">
        <v>0</v>
      </c>
    </row>
    <row r="51" spans="1:4" ht="15" thickBot="1" x14ac:dyDescent="0.35">
      <c r="A51" s="84" t="s">
        <v>275</v>
      </c>
      <c r="B51" s="84" t="s">
        <v>406</v>
      </c>
      <c r="C51" s="85">
        <v>178.57</v>
      </c>
      <c r="D51" s="85">
        <v>0</v>
      </c>
    </row>
    <row r="52" spans="1:4" ht="15" thickBot="1" x14ac:dyDescent="0.35">
      <c r="A52" s="84" t="s">
        <v>126</v>
      </c>
      <c r="B52" s="84" t="s">
        <v>407</v>
      </c>
      <c r="C52" s="85">
        <v>0</v>
      </c>
      <c r="D52" s="85">
        <v>4027.24</v>
      </c>
    </row>
    <row r="53" spans="1:4" ht="15" thickBot="1" x14ac:dyDescent="0.35">
      <c r="A53" s="84" t="s">
        <v>151</v>
      </c>
      <c r="B53" s="84" t="s">
        <v>152</v>
      </c>
      <c r="C53" s="85">
        <v>654.32000000000005</v>
      </c>
      <c r="D53" s="85">
        <v>0</v>
      </c>
    </row>
    <row r="54" spans="1:4" ht="15" thickBot="1" x14ac:dyDescent="0.35">
      <c r="A54" s="84" t="s">
        <v>264</v>
      </c>
      <c r="B54" s="84" t="s">
        <v>408</v>
      </c>
      <c r="C54" s="85">
        <v>100</v>
      </c>
      <c r="D54" s="85">
        <v>0</v>
      </c>
    </row>
    <row r="55" spans="1:4" ht="15" thickBot="1" x14ac:dyDescent="0.35">
      <c r="A55" s="84" t="s">
        <v>267</v>
      </c>
      <c r="B55" s="84" t="s">
        <v>222</v>
      </c>
      <c r="C55" s="85">
        <v>912.77</v>
      </c>
      <c r="D55" s="85">
        <v>0</v>
      </c>
    </row>
    <row r="56" spans="1:4" ht="15" thickBot="1" x14ac:dyDescent="0.35">
      <c r="A56" s="84" t="s">
        <v>268</v>
      </c>
      <c r="B56" s="84" t="s">
        <v>409</v>
      </c>
      <c r="C56" s="85">
        <v>1397</v>
      </c>
      <c r="D56" s="85">
        <v>0</v>
      </c>
    </row>
    <row r="57" spans="1:4" ht="15" thickBot="1" x14ac:dyDescent="0.35">
      <c r="A57" s="84" t="s">
        <v>272</v>
      </c>
      <c r="B57" s="84" t="s">
        <v>410</v>
      </c>
      <c r="C57" s="85">
        <v>1354.06</v>
      </c>
      <c r="D57" s="85">
        <v>1485.63</v>
      </c>
    </row>
    <row r="58" spans="1:4" ht="15" thickBot="1" x14ac:dyDescent="0.35">
      <c r="A58" s="84"/>
      <c r="B58" s="84" t="s">
        <v>411</v>
      </c>
      <c r="C58" s="85">
        <v>129970.95999999998</v>
      </c>
      <c r="D58" s="85">
        <v>244885.62999999998</v>
      </c>
    </row>
  </sheetData>
  <mergeCells count="7">
    <mergeCell ref="C5:D5"/>
    <mergeCell ref="A1:D1"/>
    <mergeCell ref="A2:B2"/>
    <mergeCell ref="A3:B3"/>
    <mergeCell ref="C3:D3"/>
    <mergeCell ref="A4:B4"/>
    <mergeCell ref="C4:D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olgorde xmlns="afece726-c677-4fb3-8fb8-51fccb6f4a7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2C6A130C42044699E16AE550AF3BFA" ma:contentTypeVersion="5" ma:contentTypeDescription="Een nieuw document maken." ma:contentTypeScope="" ma:versionID="b2efab46ca689a1d6abe8b549c255be8">
  <xsd:schema xmlns:xsd="http://www.w3.org/2001/XMLSchema" xmlns:xs="http://www.w3.org/2001/XMLSchema" xmlns:p="http://schemas.microsoft.com/office/2006/metadata/properties" xmlns:ns2="298b1fae-73fd-4556-aa07-9900844f6fc7" xmlns:ns3="afece726-c677-4fb3-8fb8-51fccb6f4a79" targetNamespace="http://schemas.microsoft.com/office/2006/metadata/properties" ma:root="true" ma:fieldsID="80613a59665d55c2e7e118ec96d3c81a" ns2:_="" ns3:_="">
    <xsd:import namespace="298b1fae-73fd-4556-aa07-9900844f6fc7"/>
    <xsd:import namespace="afece726-c677-4fb3-8fb8-51fccb6f4a7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Volgor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8b1fae-73fd-4556-aa07-9900844f6fc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ece726-c677-4fb3-8fb8-51fccb6f4a7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Volgorde" ma:index="12" nillable="true" ma:displayName="Volgorde" ma:decimals="0" ma:internalName="Volgorde">
      <xsd:simpleType>
        <xsd:restriction base="dms:Number">
          <xsd:maxInclusive value="99999999"/>
          <xsd:minInclusive value="1"/>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079D84-F583-4DD1-BC99-EBBA616F4C65}">
  <ds:schemaRefs>
    <ds:schemaRef ds:uri="afece726-c677-4fb3-8fb8-51fccb6f4a79"/>
    <ds:schemaRef ds:uri="http://purl.org/dc/dcmitype/"/>
    <ds:schemaRef ds:uri="298b1fae-73fd-4556-aa07-9900844f6fc7"/>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F752A41-8C31-43DA-8B0E-FA7194D69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8b1fae-73fd-4556-aa07-9900844f6fc7"/>
    <ds:schemaRef ds:uri="afece726-c677-4fb3-8fb8-51fccb6f4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AD446D-D12C-4263-8764-853E66BA26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2025-2028</vt:lpstr>
      <vt:lpstr>Import Bkhd</vt:lpstr>
      <vt:lpstr>Analytische rekeningen</vt:lpstr>
      <vt:lpstr>Analytische rekeningen (2)</vt:lpstr>
      <vt:lpstr>'2025-2028'!Afdrukbereik</vt:lpstr>
    </vt:vector>
  </TitlesOfParts>
  <Company>Bloso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Patty Braeckmans</dc:creator>
  <cp:lastModifiedBy>Tine Hannes</cp:lastModifiedBy>
  <cp:lastPrinted>2026-02-06T12:38:04Z</cp:lastPrinted>
  <dcterms:created xsi:type="dcterms:W3CDTF">2016-01-26T09:44:06Z</dcterms:created>
  <dcterms:modified xsi:type="dcterms:W3CDTF">2026-10-09T09:23:47Z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0x010100ED2C6A130C42044699E16AE550AF3BFA</vt:lpwstr>
  </property>
</Properties>
</file>